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bookViews>
    <workbookView xWindow="0" yWindow="0" windowWidth="9860" windowHeight="6560"/>
  </bookViews>
  <sheets>
    <sheet name="1 -  Volume d'affari utility" sheetId="1" r:id="rId1"/>
    <sheet name="2 - IRES utility" sheetId="2" r:id="rId2"/>
    <sheet name="3 - IVA utility" sheetId="3" r:id="rId3"/>
    <sheet name="4 - Accise utility" sheetId="4" r:id="rId4"/>
    <sheet name="5 - Volume d'affari tech" sheetId="5" r:id="rId5"/>
    <sheet name="6 - IRES tech" sheetId="6" r:id="rId6"/>
    <sheet name="7 - IVA tech" sheetId="7" r:id="rId7"/>
    <sheet name="8 - Ricadute occ IRPEF" sheetId="8" r:id="rId8"/>
    <sheet name="9 - CO2" sheetId="9" r:id="rId9"/>
    <sheet name="Riepilogo" sheetId="10" r:id="rId10"/>
  </sheets>
  <externalReferences>
    <externalReference r:id="rId11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B4" i="5"/>
  <c r="C4" i="5"/>
  <c r="D4" i="5"/>
  <c r="E4" i="5"/>
  <c r="F4" i="5"/>
  <c r="G4" i="5"/>
  <c r="H4" i="5"/>
  <c r="C2" i="5"/>
  <c r="D2" i="5"/>
  <c r="E2" i="5"/>
  <c r="F2" i="5"/>
  <c r="G2" i="5"/>
  <c r="H2" i="5"/>
  <c r="B2" i="5"/>
  <c r="C2" i="8" l="1"/>
  <c r="D2" i="8"/>
  <c r="E2" i="8"/>
  <c r="F2" i="8"/>
  <c r="G2" i="8"/>
  <c r="H2" i="8"/>
  <c r="B2" i="8"/>
  <c r="C2" i="7"/>
  <c r="D2" i="7"/>
  <c r="E2" i="7"/>
  <c r="F2" i="7"/>
  <c r="G2" i="7"/>
  <c r="H2" i="7"/>
  <c r="B2" i="7"/>
  <c r="C2" i="6"/>
  <c r="D2" i="6"/>
  <c r="E2" i="6"/>
  <c r="F2" i="6"/>
  <c r="G2" i="6"/>
  <c r="H2" i="6"/>
  <c r="B2" i="6"/>
  <c r="B5" i="5" l="1"/>
  <c r="I3" i="5"/>
  <c r="I4" i="5"/>
  <c r="I2" i="5"/>
  <c r="H3" i="8" l="1"/>
  <c r="G3" i="8"/>
  <c r="F3" i="8"/>
  <c r="E3" i="8"/>
  <c r="D3" i="8"/>
  <c r="C3" i="8"/>
  <c r="B3" i="8"/>
  <c r="H3" i="7"/>
  <c r="H5" i="7" s="1"/>
  <c r="I8" i="10" s="1"/>
  <c r="G3" i="7"/>
  <c r="G5" i="7" s="1"/>
  <c r="H8" i="10" s="1"/>
  <c r="F3" i="7"/>
  <c r="F5" i="7" s="1"/>
  <c r="G8" i="10" s="1"/>
  <c r="E3" i="7"/>
  <c r="E5" i="7" s="1"/>
  <c r="F8" i="10" s="1"/>
  <c r="D3" i="7"/>
  <c r="D5" i="7" s="1"/>
  <c r="E8" i="10" s="1"/>
  <c r="C3" i="7"/>
  <c r="C5" i="7" s="1"/>
  <c r="D8" i="10" s="1"/>
  <c r="B3" i="7"/>
  <c r="B5" i="7" s="1"/>
  <c r="C8" i="10" s="1"/>
  <c r="H3" i="6"/>
  <c r="H7" i="6" s="1"/>
  <c r="I7" i="10" s="1"/>
  <c r="G3" i="6"/>
  <c r="G7" i="6" s="1"/>
  <c r="H7" i="10" s="1"/>
  <c r="F3" i="6"/>
  <c r="F7" i="6" s="1"/>
  <c r="G7" i="10" s="1"/>
  <c r="E3" i="6"/>
  <c r="E7" i="6" s="1"/>
  <c r="F7" i="10" s="1"/>
  <c r="D3" i="6"/>
  <c r="D7" i="6" s="1"/>
  <c r="E7" i="10" s="1"/>
  <c r="C3" i="6"/>
  <c r="C7" i="6" s="1"/>
  <c r="D7" i="10" s="1"/>
  <c r="B3" i="6"/>
  <c r="B7" i="6" s="1"/>
  <c r="C7" i="10" s="1"/>
  <c r="I2" i="6"/>
  <c r="J8" i="10" l="1"/>
  <c r="I7" i="6"/>
  <c r="I3" i="8"/>
  <c r="I2" i="8" s="1"/>
  <c r="I3" i="7"/>
  <c r="I2" i="7"/>
  <c r="I5" i="7"/>
  <c r="I3" i="6"/>
  <c r="C10" i="10" l="1"/>
  <c r="H5" i="5"/>
  <c r="I10" i="10" s="1"/>
  <c r="G5" i="5"/>
  <c r="H10" i="10" s="1"/>
  <c r="E5" i="5"/>
  <c r="F10" i="10" s="1"/>
  <c r="D5" i="5"/>
  <c r="E10" i="10" s="1"/>
  <c r="C5" i="5"/>
  <c r="D10" i="10" s="1"/>
  <c r="J7" i="10"/>
  <c r="D6" i="8" l="1"/>
  <c r="D9" i="8" s="1"/>
  <c r="E9" i="10" s="1"/>
  <c r="H6" i="8"/>
  <c r="H9" i="8" s="1"/>
  <c r="I9" i="10" s="1"/>
  <c r="B6" i="8"/>
  <c r="B9" i="8" s="1"/>
  <c r="G6" i="8"/>
  <c r="G9" i="8" s="1"/>
  <c r="H9" i="10" s="1"/>
  <c r="E6" i="8"/>
  <c r="E9" i="8" s="1"/>
  <c r="F9" i="10" s="1"/>
  <c r="F6" i="8"/>
  <c r="F9" i="8" s="1"/>
  <c r="G9" i="10" s="1"/>
  <c r="C6" i="8"/>
  <c r="C9" i="8" s="1"/>
  <c r="D9" i="10" s="1"/>
  <c r="J10" i="10"/>
  <c r="K10" i="10" s="1"/>
  <c r="F5" i="5"/>
  <c r="G10" i="10" s="1"/>
  <c r="I5" i="5" l="1"/>
  <c r="I9" i="8"/>
  <c r="C9" i="10"/>
  <c r="J9" i="10" s="1"/>
  <c r="C10" i="1"/>
  <c r="C19" i="1"/>
  <c r="H10" i="1"/>
  <c r="H19" i="1"/>
  <c r="E9" i="1"/>
  <c r="E19" i="1"/>
  <c r="G10" i="1"/>
  <c r="G19" i="1"/>
  <c r="D10" i="1"/>
  <c r="D19" i="1"/>
  <c r="F9" i="1"/>
  <c r="B9" i="1"/>
  <c r="H9" i="1"/>
  <c r="G9" i="1"/>
  <c r="C9" i="1"/>
  <c r="F10" i="1"/>
  <c r="B10" i="1"/>
  <c r="E10" i="1"/>
  <c r="D9" i="1"/>
  <c r="H20" i="1" l="1"/>
  <c r="E11" i="1"/>
  <c r="E20" i="1" s="1"/>
  <c r="E21" i="1" s="1"/>
  <c r="D11" i="1"/>
  <c r="C11" i="1"/>
  <c r="G11" i="1"/>
  <c r="B11" i="1"/>
  <c r="B20" i="1" s="1"/>
  <c r="H11" i="1"/>
  <c r="F11" i="1"/>
  <c r="F20" i="1" s="1"/>
  <c r="C20" i="1" l="1"/>
  <c r="I20" i="1" s="1"/>
  <c r="H21" i="1"/>
  <c r="H30" i="1" s="1"/>
  <c r="D20" i="1"/>
  <c r="D21" i="1" s="1"/>
  <c r="G20" i="1"/>
  <c r="G21" i="1" s="1"/>
  <c r="E27" i="1"/>
  <c r="F27" i="1"/>
  <c r="G27" i="1"/>
  <c r="H27" i="1"/>
  <c r="G29" i="1" l="1"/>
  <c r="H29" i="1"/>
  <c r="D26" i="1"/>
  <c r="H26" i="1"/>
  <c r="F26" i="1"/>
  <c r="G26" i="1"/>
  <c r="E26" i="1"/>
  <c r="C21" i="1"/>
  <c r="B19" i="1"/>
  <c r="B21" i="1" s="1"/>
  <c r="F19" i="1"/>
  <c r="F21" i="1" s="1"/>
  <c r="D25" i="1" l="1"/>
  <c r="H25" i="1"/>
  <c r="E25" i="1"/>
  <c r="F25" i="1"/>
  <c r="G25" i="1"/>
  <c r="C25" i="1"/>
  <c r="I19" i="1"/>
  <c r="F28" i="1"/>
  <c r="H28" i="1"/>
  <c r="G28" i="1"/>
  <c r="C24" i="1"/>
  <c r="C31" i="1" s="1"/>
  <c r="G24" i="1"/>
  <c r="F24" i="1"/>
  <c r="D24" i="1"/>
  <c r="D31" i="1" s="1"/>
  <c r="H24" i="1"/>
  <c r="E24" i="1"/>
  <c r="E31" i="1" s="1"/>
  <c r="B24" i="1"/>
  <c r="B31" i="1" s="1"/>
  <c r="I21" i="1"/>
  <c r="F31" i="1" l="1"/>
  <c r="G31" i="1"/>
  <c r="G2" i="3" s="1"/>
  <c r="G4" i="3" s="1"/>
  <c r="H5" i="10" s="1"/>
  <c r="H31" i="1"/>
  <c r="H2" i="2" s="1"/>
  <c r="H5" i="2" s="1"/>
  <c r="I4" i="10" s="1"/>
  <c r="E2" i="4"/>
  <c r="E4" i="4" s="1"/>
  <c r="E2" i="2"/>
  <c r="E5" i="2" s="1"/>
  <c r="F4" i="10" s="1"/>
  <c r="E2" i="3"/>
  <c r="E4" i="3" s="1"/>
  <c r="F5" i="10" s="1"/>
  <c r="F3" i="10"/>
  <c r="H2" i="4"/>
  <c r="H4" i="4" s="1"/>
  <c r="C2" i="3"/>
  <c r="C4" i="3" s="1"/>
  <c r="D5" i="10" s="1"/>
  <c r="D3" i="10"/>
  <c r="C2" i="4"/>
  <c r="C4" i="4" s="1"/>
  <c r="C2" i="2"/>
  <c r="C5" i="2" s="1"/>
  <c r="D4" i="10" s="1"/>
  <c r="D2" i="4"/>
  <c r="D4" i="4" s="1"/>
  <c r="D2" i="3"/>
  <c r="D4" i="3" s="1"/>
  <c r="E5" i="10" s="1"/>
  <c r="D2" i="2"/>
  <c r="D5" i="2" s="1"/>
  <c r="E4" i="10" s="1"/>
  <c r="E3" i="10"/>
  <c r="B2" i="4"/>
  <c r="B4" i="4" s="1"/>
  <c r="B2" i="3"/>
  <c r="B4" i="3" s="1"/>
  <c r="C5" i="10" s="1"/>
  <c r="C3" i="10"/>
  <c r="B2" i="2"/>
  <c r="B5" i="2" s="1"/>
  <c r="G3" i="10"/>
  <c r="F2" i="4"/>
  <c r="F4" i="4" s="1"/>
  <c r="F2" i="2"/>
  <c r="F5" i="2" s="1"/>
  <c r="G4" i="10" s="1"/>
  <c r="F2" i="3"/>
  <c r="F4" i="3" s="1"/>
  <c r="G5" i="10" s="1"/>
  <c r="G2" i="4"/>
  <c r="G4" i="4" s="1"/>
  <c r="G2" i="2" l="1"/>
  <c r="G5" i="2" s="1"/>
  <c r="H4" i="10" s="1"/>
  <c r="H3" i="10"/>
  <c r="I3" i="10"/>
  <c r="H2" i="3"/>
  <c r="H4" i="3" s="1"/>
  <c r="I5" i="10" s="1"/>
  <c r="J5" i="10" s="1"/>
  <c r="I31" i="1"/>
  <c r="I2" i="2" s="1"/>
  <c r="F6" i="4"/>
  <c r="G6" i="10" s="1"/>
  <c r="F2" i="9"/>
  <c r="F4" i="9" s="1"/>
  <c r="F6" i="9" s="1"/>
  <c r="G11" i="10" s="1"/>
  <c r="C2" i="9"/>
  <c r="C4" i="9" s="1"/>
  <c r="C6" i="9" s="1"/>
  <c r="D11" i="10" s="1"/>
  <c r="C6" i="4"/>
  <c r="D6" i="10" s="1"/>
  <c r="G2" i="9"/>
  <c r="G4" i="9" s="1"/>
  <c r="G6" i="9" s="1"/>
  <c r="H11" i="10" s="1"/>
  <c r="G6" i="4"/>
  <c r="H6" i="10" s="1"/>
  <c r="C4" i="10"/>
  <c r="I5" i="2"/>
  <c r="B2" i="9"/>
  <c r="B6" i="4"/>
  <c r="C6" i="10" s="1"/>
  <c r="D2" i="9"/>
  <c r="D4" i="9" s="1"/>
  <c r="D6" i="9" s="1"/>
  <c r="E11" i="10" s="1"/>
  <c r="D6" i="4"/>
  <c r="E6" i="10" s="1"/>
  <c r="H2" i="9"/>
  <c r="H4" i="9" s="1"/>
  <c r="H6" i="9" s="1"/>
  <c r="I11" i="10" s="1"/>
  <c r="H6" i="4"/>
  <c r="I6" i="10" s="1"/>
  <c r="E6" i="4"/>
  <c r="F6" i="10" s="1"/>
  <c r="E2" i="9"/>
  <c r="E4" i="9" s="1"/>
  <c r="E6" i="9" s="1"/>
  <c r="F11" i="10" s="1"/>
  <c r="J4" i="10" l="1"/>
  <c r="J3" i="10"/>
  <c r="K3" i="10" s="1"/>
  <c r="I2" i="3"/>
  <c r="I4" i="3" s="1"/>
  <c r="I2" i="4"/>
  <c r="I4" i="4" s="1"/>
  <c r="I6" i="4" s="1"/>
  <c r="J6" i="10"/>
  <c r="B4" i="9"/>
  <c r="I2" i="9"/>
  <c r="K4" i="10" l="1"/>
  <c r="B6" i="9"/>
  <c r="I4" i="9"/>
  <c r="C11" i="10" l="1"/>
  <c r="J11" i="10" s="1"/>
  <c r="K11" i="10" s="1"/>
  <c r="I6" i="9"/>
</calcChain>
</file>

<file path=xl/sharedStrings.xml><?xml version="1.0" encoding="utf-8"?>
<sst xmlns="http://schemas.openxmlformats.org/spreadsheetml/2006/main" count="82" uniqueCount="60">
  <si>
    <t>Utility</t>
  </si>
  <si>
    <t>Stato</t>
  </si>
  <si>
    <t>Fornitori tech</t>
  </si>
  <si>
    <t>CO2</t>
  </si>
  <si>
    <t>Componente</t>
  </si>
  <si>
    <t>+9</t>
  </si>
  <si>
    <t>-3</t>
  </si>
  <si>
    <t>-4</t>
  </si>
  <si>
    <t>+5</t>
  </si>
  <si>
    <t>+6</t>
  </si>
  <si>
    <t>+7</t>
  </si>
  <si>
    <t>+8</t>
  </si>
  <si>
    <t>Anno</t>
  </si>
  <si>
    <t>Totale</t>
  </si>
  <si>
    <t>Punti luce LED installati</t>
  </si>
  <si>
    <t>%TAI</t>
  </si>
  <si>
    <t>% FAI</t>
  </si>
  <si>
    <t>Punti luce LED TAI</t>
  </si>
  <si>
    <t>Punti luce LED FAI</t>
  </si>
  <si>
    <t>Punti luce LED normali</t>
  </si>
  <si>
    <t>% risparmio LED FAI</t>
  </si>
  <si>
    <t>% risparmio LED TAI</t>
  </si>
  <si>
    <t>% risparmio LED  normali</t>
  </si>
  <si>
    <t>costo €/kWh</t>
  </si>
  <si>
    <t>Ore funzionamento annuo</t>
  </si>
  <si>
    <t>Potenza media lampada (kWh)</t>
  </si>
  <si>
    <t>Ricavi utility as is</t>
  </si>
  <si>
    <t>Ricavi utility to be</t>
  </si>
  <si>
    <t>Perdita volume d'affari</t>
  </si>
  <si>
    <t>TOTALE</t>
  </si>
  <si>
    <t>IRES</t>
  </si>
  <si>
    <t>Ut ante imposte/Ricavi utility</t>
  </si>
  <si>
    <t>Mancata IRES</t>
  </si>
  <si>
    <t>Totale attore</t>
  </si>
  <si>
    <t>IVA</t>
  </si>
  <si>
    <t>Mancata IVA</t>
  </si>
  <si>
    <t>Costo €/kWh</t>
  </si>
  <si>
    <t>Consumo kWh</t>
  </si>
  <si>
    <t>Accisa €/kWh</t>
  </si>
  <si>
    <t>Emissioni CO2 (g/kWh)</t>
  </si>
  <si>
    <t>mix energetico italiano (fonte ISPRA)</t>
  </si>
  <si>
    <t>prezzo medio 2018</t>
  </si>
  <si>
    <t>CO2 evitata (ton)</t>
  </si>
  <si>
    <t>Prezzo ETS (€/ton)</t>
  </si>
  <si>
    <t>Prezzo CO2 evitata</t>
  </si>
  <si>
    <t>Mancate accise</t>
  </si>
  <si>
    <t>LED</t>
  </si>
  <si>
    <t>SAL</t>
  </si>
  <si>
    <t>SSS</t>
  </si>
  <si>
    <t>SAL e SSS</t>
  </si>
  <si>
    <t>Ut ante imposte/Ricavi LED</t>
  </si>
  <si>
    <t>Ut ante imposte/Ricavi SAL e SSS</t>
  </si>
  <si>
    <t>IRES aggiuntiva</t>
  </si>
  <si>
    <t>IVA aggiuntiva</t>
  </si>
  <si>
    <t>Ricavi/Dip LED</t>
  </si>
  <si>
    <t>Ricavi/Dip SAL e SSS</t>
  </si>
  <si>
    <t>Dipendenti</t>
  </si>
  <si>
    <t>Stipendio medio €/anno</t>
  </si>
  <si>
    <t>% IRPEF</t>
  </si>
  <si>
    <t>IRPEF aggiuntiva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</si>
</sst>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\ _€_-;\-* #,##0\ _€_-;_-* &quot;-&quot;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/>
    <xf numFmtId="9" fontId="0" fillId="0" borderId="0" xfId="0" applyNumberFormat="1" applyBorder="1"/>
    <xf numFmtId="164" fontId="0" fillId="0" borderId="1" xfId="1" applyNumberFormat="1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Border="1"/>
    <xf numFmtId="0" fontId="0" fillId="0" borderId="1" xfId="0" applyNumberFormat="1" applyBorder="1"/>
    <xf numFmtId="43" fontId="0" fillId="0" borderId="0" xfId="1" applyFont="1"/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Fill="1" applyBorder="1"/>
    <xf numFmtId="165" fontId="0" fillId="0" borderId="1" xfId="2" applyNumberFormat="1" applyFont="1" applyBorder="1"/>
    <xf numFmtId="164" fontId="1" fillId="0" borderId="1" xfId="1" applyNumberFormat="1" applyFont="1" applyBorder="1"/>
    <xf numFmtId="164" fontId="6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6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Dropbox%20(DIG)/KMS_E&amp;S%20CONSULENZE%20FINITE%20%5btutti!%5d/Consulenza/2018/185004%20Enea%20(illuminazione%20smart%202)/Progetto/Fase%203/Scen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rziale"/>
      <sheetName val="Ottimistico"/>
      <sheetName val="Pessimistico"/>
    </sheetNames>
    <sheetDataSet>
      <sheetData sheetId="0"/>
      <sheetData sheetId="1"/>
      <sheetData sheetId="2">
        <row r="45">
          <cell r="B45">
            <v>235600000</v>
          </cell>
          <cell r="C45">
            <v>255300000</v>
          </cell>
          <cell r="D45">
            <v>266450000</v>
          </cell>
          <cell r="E45">
            <v>281050000</v>
          </cell>
          <cell r="F45">
            <v>295650000</v>
          </cell>
          <cell r="G45">
            <v>310250000</v>
          </cell>
          <cell r="H45">
            <v>324850000</v>
          </cell>
        </row>
        <row r="46">
          <cell r="B46">
            <v>61906194.000000015</v>
          </cell>
          <cell r="C46">
            <v>76856127.480000019</v>
          </cell>
          <cell r="D46">
            <v>89322683.206387505</v>
          </cell>
          <cell r="E46">
            <v>102249688.08609843</v>
          </cell>
          <cell r="F46">
            <v>115588259.91008416</v>
          </cell>
          <cell r="G46">
            <v>129292149.81267351</v>
          </cell>
          <cell r="H46">
            <v>143317628.2792595</v>
          </cell>
        </row>
        <row r="47">
          <cell r="B47">
            <v>35726880</v>
          </cell>
          <cell r="C47">
            <v>48706685.999999993</v>
          </cell>
          <cell r="D47">
            <v>60599588.111999989</v>
          </cell>
          <cell r="E47">
            <v>73081996.421279997</v>
          </cell>
          <cell r="F47">
            <v>86103879.419980764</v>
          </cell>
          <cell r="G47">
            <v>99617404.940061092</v>
          </cell>
          <cell r="H47">
            <v>113576863.51466833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7" sqref="B7:H8"/>
    </sheetView>
  </sheetViews>
  <sheetFormatPr defaultRowHeight="14.5" x14ac:dyDescent="0.35"/>
  <cols>
    <col min="1" max="1" width="26.7265625" bestFit="1" customWidth="1"/>
    <col min="2" max="2" width="15.1796875" bestFit="1" customWidth="1"/>
    <col min="3" max="3" width="12.6328125" bestFit="1" customWidth="1"/>
    <col min="4" max="8" width="13.7265625" bestFit="1" customWidth="1"/>
    <col min="9" max="9" width="15.26953125" bestFit="1" customWidth="1"/>
  </cols>
  <sheetData>
    <row r="1" spans="1:8" x14ac:dyDescent="0.35">
      <c r="A1" t="s">
        <v>25</v>
      </c>
      <c r="B1">
        <v>0.15</v>
      </c>
    </row>
    <row r="2" spans="1:8" x14ac:dyDescent="0.35">
      <c r="A2" t="s">
        <v>24</v>
      </c>
      <c r="B2" s="15">
        <v>4000</v>
      </c>
    </row>
    <row r="5" spans="1:8" x14ac:dyDescent="0.35">
      <c r="B5" s="7">
        <v>2019</v>
      </c>
      <c r="C5" s="7">
        <v>2020</v>
      </c>
      <c r="D5" s="7">
        <v>2021</v>
      </c>
      <c r="E5" s="7">
        <v>2022</v>
      </c>
      <c r="F5" s="7">
        <v>2023</v>
      </c>
      <c r="G5" s="7">
        <v>2024</v>
      </c>
      <c r="H5" s="7">
        <v>2025</v>
      </c>
    </row>
    <row r="6" spans="1:8" x14ac:dyDescent="0.35">
      <c r="A6" s="5" t="s">
        <v>14</v>
      </c>
      <c r="B6" s="44">
        <v>620000</v>
      </c>
      <c r="C6" s="44">
        <v>690000</v>
      </c>
      <c r="D6" s="44">
        <v>730000</v>
      </c>
      <c r="E6" s="44">
        <v>770000</v>
      </c>
      <c r="F6" s="44">
        <v>810000</v>
      </c>
      <c r="G6" s="44">
        <v>850000</v>
      </c>
      <c r="H6" s="44">
        <v>890000</v>
      </c>
    </row>
    <row r="7" spans="1:8" x14ac:dyDescent="0.35">
      <c r="A7" s="5" t="s">
        <v>15</v>
      </c>
      <c r="B7" s="31">
        <v>0.11000000000000001</v>
      </c>
      <c r="C7" s="31">
        <v>0.11500000000000002</v>
      </c>
      <c r="D7" s="31">
        <v>0.12000000000000002</v>
      </c>
      <c r="E7" s="31">
        <v>0.12500000000000003</v>
      </c>
      <c r="F7" s="31">
        <v>0.13000000000000003</v>
      </c>
      <c r="G7" s="31">
        <v>0.13500000000000004</v>
      </c>
      <c r="H7" s="31">
        <v>0.14000000000000004</v>
      </c>
    </row>
    <row r="8" spans="1:8" x14ac:dyDescent="0.35">
      <c r="A8" s="6" t="s">
        <v>16</v>
      </c>
      <c r="B8" s="31">
        <v>4.5000000000000005E-2</v>
      </c>
      <c r="C8" s="31">
        <v>5.5000000000000007E-2</v>
      </c>
      <c r="D8" s="31">
        <v>6.5000000000000002E-2</v>
      </c>
      <c r="E8" s="31">
        <v>7.4999999999999997E-2</v>
      </c>
      <c r="F8" s="31">
        <v>8.4999999999999992E-2</v>
      </c>
      <c r="G8" s="31">
        <v>9.4999999999999987E-2</v>
      </c>
      <c r="H8" s="31">
        <v>0.10499999999999998</v>
      </c>
    </row>
    <row r="9" spans="1:8" x14ac:dyDescent="0.35">
      <c r="A9" s="1" t="s">
        <v>17</v>
      </c>
      <c r="B9" s="10">
        <f>B6*B7</f>
        <v>68200.000000000015</v>
      </c>
      <c r="C9" s="10">
        <f t="shared" ref="C9:H9" si="0">C6*C7</f>
        <v>79350.000000000015</v>
      </c>
      <c r="D9" s="10">
        <f t="shared" si="0"/>
        <v>87600.000000000015</v>
      </c>
      <c r="E9" s="10">
        <f t="shared" si="0"/>
        <v>96250.000000000015</v>
      </c>
      <c r="F9" s="10">
        <f t="shared" si="0"/>
        <v>105300.00000000003</v>
      </c>
      <c r="G9" s="10">
        <f t="shared" si="0"/>
        <v>114750.00000000003</v>
      </c>
      <c r="H9" s="10">
        <f t="shared" si="0"/>
        <v>124600.00000000004</v>
      </c>
    </row>
    <row r="10" spans="1:8" x14ac:dyDescent="0.35">
      <c r="A10" s="1" t="s">
        <v>18</v>
      </c>
      <c r="B10" s="11">
        <f>B6*B8</f>
        <v>27900.000000000004</v>
      </c>
      <c r="C10" s="11">
        <f t="shared" ref="C10:H10" si="1">C6*C8</f>
        <v>37950.000000000007</v>
      </c>
      <c r="D10" s="11">
        <f t="shared" si="1"/>
        <v>47450</v>
      </c>
      <c r="E10" s="11">
        <f t="shared" si="1"/>
        <v>57750</v>
      </c>
      <c r="F10" s="11">
        <f t="shared" si="1"/>
        <v>68850</v>
      </c>
      <c r="G10" s="11">
        <f t="shared" si="1"/>
        <v>80749.999999999985</v>
      </c>
      <c r="H10" s="11">
        <f t="shared" si="1"/>
        <v>93449.999999999985</v>
      </c>
    </row>
    <row r="11" spans="1:8" x14ac:dyDescent="0.35">
      <c r="A11" s="1" t="s">
        <v>19</v>
      </c>
      <c r="B11" s="10">
        <f>B6-(B9+B10)</f>
        <v>523900</v>
      </c>
      <c r="C11" s="10">
        <f t="shared" ref="C11:H11" si="2">C6-(C9+C10)</f>
        <v>572700</v>
      </c>
      <c r="D11" s="10">
        <f t="shared" si="2"/>
        <v>594950</v>
      </c>
      <c r="E11" s="10">
        <f t="shared" si="2"/>
        <v>616000</v>
      </c>
      <c r="F11" s="10">
        <f t="shared" si="2"/>
        <v>635850</v>
      </c>
      <c r="G11" s="10">
        <f t="shared" si="2"/>
        <v>654500</v>
      </c>
      <c r="H11" s="10">
        <f t="shared" si="2"/>
        <v>671950</v>
      </c>
    </row>
    <row r="12" spans="1:8" x14ac:dyDescent="0.35">
      <c r="A12" s="13"/>
      <c r="B12" s="12"/>
      <c r="C12" s="12"/>
      <c r="D12" s="12"/>
      <c r="E12" s="12"/>
      <c r="F12" s="12"/>
      <c r="G12" s="12"/>
      <c r="H12" s="12"/>
    </row>
    <row r="13" spans="1:8" x14ac:dyDescent="0.35">
      <c r="A13" s="14" t="s">
        <v>21</v>
      </c>
      <c r="B13" s="16">
        <v>0.6</v>
      </c>
    </row>
    <row r="14" spans="1:8" x14ac:dyDescent="0.35">
      <c r="A14" s="14" t="s">
        <v>20</v>
      </c>
      <c r="B14" s="16">
        <v>0.7</v>
      </c>
    </row>
    <row r="15" spans="1:8" x14ac:dyDescent="0.35">
      <c r="A15" s="14" t="s">
        <v>22</v>
      </c>
      <c r="B15" s="16">
        <v>0.4</v>
      </c>
    </row>
    <row r="16" spans="1:8" x14ac:dyDescent="0.35">
      <c r="A16" s="14" t="s">
        <v>23</v>
      </c>
      <c r="B16">
        <v>0.16</v>
      </c>
    </row>
    <row r="17" spans="1:9" x14ac:dyDescent="0.35">
      <c r="A17" s="14"/>
    </row>
    <row r="18" spans="1:9" x14ac:dyDescent="0.35">
      <c r="B18" s="7">
        <v>2019</v>
      </c>
      <c r="C18" s="7">
        <v>2020</v>
      </c>
      <c r="D18" s="7">
        <v>2021</v>
      </c>
      <c r="E18" s="7">
        <v>2022</v>
      </c>
      <c r="F18" s="7">
        <v>2023</v>
      </c>
      <c r="G18" s="7">
        <v>2024</v>
      </c>
      <c r="H18" s="7">
        <v>2025</v>
      </c>
      <c r="I18" s="7" t="s">
        <v>29</v>
      </c>
    </row>
    <row r="19" spans="1:9" x14ac:dyDescent="0.35">
      <c r="A19" s="1" t="s">
        <v>26</v>
      </c>
      <c r="B19" s="17">
        <f>$B$1*B6*$B$2*$B$16</f>
        <v>59520000</v>
      </c>
      <c r="C19" s="17">
        <f t="shared" ref="C19:H19" si="3">$B$1*C6*$B$2*$B$16</f>
        <v>66240000</v>
      </c>
      <c r="D19" s="17">
        <f t="shared" si="3"/>
        <v>70080000</v>
      </c>
      <c r="E19" s="17">
        <f t="shared" si="3"/>
        <v>73920000</v>
      </c>
      <c r="F19" s="17">
        <f t="shared" si="3"/>
        <v>77760000</v>
      </c>
      <c r="G19" s="17">
        <f t="shared" si="3"/>
        <v>81600000</v>
      </c>
      <c r="H19" s="17">
        <f t="shared" si="3"/>
        <v>85440000</v>
      </c>
      <c r="I19" s="10">
        <f>SUM(B19:H19)</f>
        <v>514560000</v>
      </c>
    </row>
    <row r="20" spans="1:9" x14ac:dyDescent="0.35">
      <c r="A20" s="1" t="s">
        <v>27</v>
      </c>
      <c r="B20" s="17">
        <f>B9*$B$1*$B$2*(1-$B$13)*$B$16+$B$1*$B$2*B10*(1-$B$14)*$B$16+$B$1*$B$2*B11*(1-$B$15)*$B$16</f>
        <v>33599040</v>
      </c>
      <c r="C20" s="17">
        <f t="shared" ref="C20:H20" si="4">C9*$B$1*$B$2*(1-$B$13)*$B$16+$B$1*$B$2*C10*(1-$B$14)*$B$16+$B$1*$B$2*C11*(1-$B$15)*$B$16</f>
        <v>37127520</v>
      </c>
      <c r="D20" s="17">
        <f t="shared" si="4"/>
        <v>38999520</v>
      </c>
      <c r="E20" s="17">
        <f t="shared" si="4"/>
        <v>40840800</v>
      </c>
      <c r="F20" s="17">
        <f t="shared" si="4"/>
        <v>42651360</v>
      </c>
      <c r="G20" s="17">
        <f t="shared" si="4"/>
        <v>44431200</v>
      </c>
      <c r="H20" s="17">
        <f t="shared" si="4"/>
        <v>46180320</v>
      </c>
      <c r="I20" s="10">
        <f t="shared" ref="I20:I21" si="5">SUM(B20:H20)</f>
        <v>283829760</v>
      </c>
    </row>
    <row r="21" spans="1:9" x14ac:dyDescent="0.35">
      <c r="A21" s="6" t="s">
        <v>28</v>
      </c>
      <c r="B21" s="18">
        <f>B19-B20</f>
        <v>25920960</v>
      </c>
      <c r="C21" s="18">
        <f t="shared" ref="C21:H21" si="6">C19-C20</f>
        <v>29112480</v>
      </c>
      <c r="D21" s="18">
        <f t="shared" si="6"/>
        <v>31080480</v>
      </c>
      <c r="E21" s="18">
        <f t="shared" si="6"/>
        <v>33079200</v>
      </c>
      <c r="F21" s="18">
        <f t="shared" si="6"/>
        <v>35108640</v>
      </c>
      <c r="G21" s="18">
        <f t="shared" si="6"/>
        <v>37168800</v>
      </c>
      <c r="H21" s="18">
        <f t="shared" si="6"/>
        <v>39259680</v>
      </c>
      <c r="I21" s="18">
        <f t="shared" si="5"/>
        <v>230730240</v>
      </c>
    </row>
    <row r="23" spans="1:9" x14ac:dyDescent="0.35">
      <c r="A23" s="1"/>
      <c r="B23" s="7">
        <v>2019</v>
      </c>
      <c r="C23" s="7">
        <v>2020</v>
      </c>
      <c r="D23" s="7">
        <v>2021</v>
      </c>
      <c r="E23" s="7">
        <v>2022</v>
      </c>
      <c r="F23" s="7">
        <v>2023</v>
      </c>
      <c r="G23" s="7">
        <v>2024</v>
      </c>
      <c r="H23" s="7">
        <v>2025</v>
      </c>
      <c r="I23" s="7" t="s">
        <v>29</v>
      </c>
    </row>
    <row r="24" spans="1:9" x14ac:dyDescent="0.35">
      <c r="A24" s="1"/>
      <c r="B24" s="18">
        <f>$B$21</f>
        <v>25920960</v>
      </c>
      <c r="C24" s="18">
        <f t="shared" ref="C24:H24" si="7">$B$21</f>
        <v>25920960</v>
      </c>
      <c r="D24" s="18">
        <f t="shared" si="7"/>
        <v>25920960</v>
      </c>
      <c r="E24" s="18">
        <f t="shared" si="7"/>
        <v>25920960</v>
      </c>
      <c r="F24" s="18">
        <f t="shared" si="7"/>
        <v>25920960</v>
      </c>
      <c r="G24" s="18">
        <f t="shared" si="7"/>
        <v>25920960</v>
      </c>
      <c r="H24" s="18">
        <f t="shared" si="7"/>
        <v>25920960</v>
      </c>
      <c r="I24" s="1"/>
    </row>
    <row r="25" spans="1:9" x14ac:dyDescent="0.35">
      <c r="A25" s="1"/>
      <c r="B25" s="18"/>
      <c r="C25" s="10">
        <f>$C$21</f>
        <v>29112480</v>
      </c>
      <c r="D25" s="10">
        <f t="shared" ref="D25:H25" si="8">$C$21</f>
        <v>29112480</v>
      </c>
      <c r="E25" s="10">
        <f t="shared" si="8"/>
        <v>29112480</v>
      </c>
      <c r="F25" s="10">
        <f t="shared" si="8"/>
        <v>29112480</v>
      </c>
      <c r="G25" s="10">
        <f t="shared" si="8"/>
        <v>29112480</v>
      </c>
      <c r="H25" s="10">
        <f t="shared" si="8"/>
        <v>29112480</v>
      </c>
      <c r="I25" s="1"/>
    </row>
    <row r="26" spans="1:9" x14ac:dyDescent="0.35">
      <c r="A26" s="1"/>
      <c r="B26" s="18"/>
      <c r="C26" s="1"/>
      <c r="D26" s="10">
        <f>$D$21</f>
        <v>31080480</v>
      </c>
      <c r="E26" s="10">
        <f t="shared" ref="E26:H26" si="9">$D$21</f>
        <v>31080480</v>
      </c>
      <c r="F26" s="10">
        <f t="shared" si="9"/>
        <v>31080480</v>
      </c>
      <c r="G26" s="10">
        <f t="shared" si="9"/>
        <v>31080480</v>
      </c>
      <c r="H26" s="10">
        <f t="shared" si="9"/>
        <v>31080480</v>
      </c>
      <c r="I26" s="1"/>
    </row>
    <row r="27" spans="1:9" x14ac:dyDescent="0.35">
      <c r="A27" s="1"/>
      <c r="B27" s="18"/>
      <c r="C27" s="1"/>
      <c r="D27" s="1"/>
      <c r="E27" s="10">
        <f>$E$21</f>
        <v>33079200</v>
      </c>
      <c r="F27" s="10">
        <f t="shared" ref="F27:H27" si="10">$E$21</f>
        <v>33079200</v>
      </c>
      <c r="G27" s="10">
        <f t="shared" si="10"/>
        <v>33079200</v>
      </c>
      <c r="H27" s="10">
        <f t="shared" si="10"/>
        <v>33079200</v>
      </c>
      <c r="I27" s="1"/>
    </row>
    <row r="28" spans="1:9" x14ac:dyDescent="0.35">
      <c r="A28" s="1"/>
      <c r="B28" s="18"/>
      <c r="C28" s="1"/>
      <c r="D28" s="1"/>
      <c r="E28" s="1"/>
      <c r="F28" s="10">
        <f>$F$21</f>
        <v>35108640</v>
      </c>
      <c r="G28" s="10">
        <f t="shared" ref="G28:H28" si="11">$F$21</f>
        <v>35108640</v>
      </c>
      <c r="H28" s="10">
        <f t="shared" si="11"/>
        <v>35108640</v>
      </c>
      <c r="I28" s="1"/>
    </row>
    <row r="29" spans="1:9" x14ac:dyDescent="0.35">
      <c r="A29" s="1"/>
      <c r="B29" s="18"/>
      <c r="C29" s="1"/>
      <c r="D29" s="1"/>
      <c r="E29" s="1"/>
      <c r="F29" s="1"/>
      <c r="G29" s="10">
        <f>$G$21</f>
        <v>37168800</v>
      </c>
      <c r="H29" s="10">
        <f>$G$21</f>
        <v>37168800</v>
      </c>
      <c r="I29" s="1"/>
    </row>
    <row r="30" spans="1:9" x14ac:dyDescent="0.35">
      <c r="A30" s="1"/>
      <c r="B30" s="18"/>
      <c r="C30" s="1"/>
      <c r="D30" s="1"/>
      <c r="E30" s="1"/>
      <c r="F30" s="1"/>
      <c r="G30" s="1"/>
      <c r="H30" s="10">
        <f>$H$21</f>
        <v>39259680</v>
      </c>
      <c r="I30" s="1"/>
    </row>
    <row r="31" spans="1:9" x14ac:dyDescent="0.35">
      <c r="A31" s="6" t="s">
        <v>13</v>
      </c>
      <c r="B31" s="18">
        <f>SUM(B24:B30)</f>
        <v>25920960</v>
      </c>
      <c r="C31" s="18">
        <f t="shared" ref="C31:H31" si="12">SUM(C24:C30)</f>
        <v>55033440</v>
      </c>
      <c r="D31" s="18">
        <f t="shared" si="12"/>
        <v>86113920</v>
      </c>
      <c r="E31" s="18">
        <f t="shared" si="12"/>
        <v>119193120</v>
      </c>
      <c r="F31" s="18">
        <f t="shared" si="12"/>
        <v>154301760</v>
      </c>
      <c r="G31" s="18">
        <f t="shared" si="12"/>
        <v>191470560</v>
      </c>
      <c r="H31" s="18">
        <f t="shared" si="12"/>
        <v>230730240</v>
      </c>
      <c r="I31" s="18">
        <f>SUM(B31:H31)</f>
        <v>862764000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0" sqref="K10"/>
    </sheetView>
  </sheetViews>
  <sheetFormatPr defaultRowHeight="14.5" x14ac:dyDescent="0.35"/>
  <cols>
    <col min="1" max="1" width="12" bestFit="1" customWidth="1"/>
    <col min="2" max="2" width="11.6328125" bestFit="1" customWidth="1"/>
    <col min="3" max="9" width="15.1796875" bestFit="1" customWidth="1"/>
    <col min="10" max="10" width="15.1796875" customWidth="1"/>
    <col min="11" max="11" width="16.1796875" bestFit="1" customWidth="1"/>
  </cols>
  <sheetData>
    <row r="1" spans="1:11" x14ac:dyDescent="0.35">
      <c r="A1" s="34"/>
      <c r="B1" s="33" t="s">
        <v>4</v>
      </c>
      <c r="C1" s="36" t="s">
        <v>12</v>
      </c>
      <c r="D1" s="37"/>
      <c r="E1" s="37"/>
      <c r="F1" s="37"/>
      <c r="G1" s="37"/>
      <c r="H1" s="37"/>
      <c r="I1" s="38"/>
      <c r="J1" s="42" t="s">
        <v>13</v>
      </c>
      <c r="K1" s="33" t="s">
        <v>33</v>
      </c>
    </row>
    <row r="2" spans="1:11" x14ac:dyDescent="0.35">
      <c r="A2" s="35"/>
      <c r="B2" s="33"/>
      <c r="C2" s="4">
        <v>2019</v>
      </c>
      <c r="D2" s="4">
        <v>2020</v>
      </c>
      <c r="E2" s="4">
        <v>2021</v>
      </c>
      <c r="F2" s="4">
        <v>2022</v>
      </c>
      <c r="G2" s="4">
        <v>2023</v>
      </c>
      <c r="H2" s="4">
        <v>2024</v>
      </c>
      <c r="I2" s="4">
        <v>2025</v>
      </c>
      <c r="J2" s="43"/>
      <c r="K2" s="33"/>
    </row>
    <row r="3" spans="1:11" x14ac:dyDescent="0.35">
      <c r="A3" s="2" t="s">
        <v>0</v>
      </c>
      <c r="B3" s="3">
        <v>-1</v>
      </c>
      <c r="C3" s="17">
        <f>'1 -  Volume d''affari utility'!B31</f>
        <v>25920960</v>
      </c>
      <c r="D3" s="17">
        <f>'1 -  Volume d''affari utility'!C31</f>
        <v>55033440</v>
      </c>
      <c r="E3" s="17">
        <f>'1 -  Volume d''affari utility'!D31</f>
        <v>86113920</v>
      </c>
      <c r="F3" s="17">
        <f>'1 -  Volume d''affari utility'!E31</f>
        <v>119193120</v>
      </c>
      <c r="G3" s="17">
        <f>'1 -  Volume d''affari utility'!F31</f>
        <v>154301760</v>
      </c>
      <c r="H3" s="17">
        <f>'1 -  Volume d''affari utility'!G31</f>
        <v>191470560</v>
      </c>
      <c r="I3" s="17">
        <f>'1 -  Volume d''affari utility'!H31</f>
        <v>230730240</v>
      </c>
      <c r="J3" s="17">
        <f>SUM(C3:I3)</f>
        <v>862764000</v>
      </c>
      <c r="K3" s="28">
        <f>-J3</f>
        <v>-862764000</v>
      </c>
    </row>
    <row r="4" spans="1:11" x14ac:dyDescent="0.35">
      <c r="A4" s="32" t="s">
        <v>1</v>
      </c>
      <c r="B4" s="3">
        <v>-2</v>
      </c>
      <c r="C4" s="17">
        <f>'2 - IRES utility'!B5</f>
        <v>186630.91199999998</v>
      </c>
      <c r="D4" s="17">
        <f>'2 - IRES utility'!C5</f>
        <v>396240.76799999998</v>
      </c>
      <c r="E4" s="17">
        <f>'2 - IRES utility'!D5</f>
        <v>620020.22400000005</v>
      </c>
      <c r="F4" s="17">
        <f>'2 - IRES utility'!E5</f>
        <v>858190.46400000004</v>
      </c>
      <c r="G4" s="17">
        <f>'2 - IRES utility'!F5</f>
        <v>1110972.672</v>
      </c>
      <c r="H4" s="17">
        <f>'2 - IRES utility'!G5</f>
        <v>1378588.0319999999</v>
      </c>
      <c r="I4" s="17">
        <f>'2 - IRES utility'!H5</f>
        <v>1661257.7279999999</v>
      </c>
      <c r="J4" s="17">
        <f t="shared" ref="J4:J11" si="0">SUM(C4:I4)</f>
        <v>6211900.7999999998</v>
      </c>
      <c r="K4" s="39">
        <f>-J4-J5-J6+J7+J8+J9</f>
        <v>646144683.37768161</v>
      </c>
    </row>
    <row r="5" spans="1:11" x14ac:dyDescent="0.35">
      <c r="A5" s="32"/>
      <c r="B5" s="3" t="s">
        <v>6</v>
      </c>
      <c r="C5" s="17">
        <f>'3 - IVA utility'!B4</f>
        <v>5702611.2000000002</v>
      </c>
      <c r="D5" s="17">
        <f>'3 - IVA utility'!C4</f>
        <v>12107356.800000001</v>
      </c>
      <c r="E5" s="17">
        <f>'3 - IVA utility'!D4</f>
        <v>18945062.399999999</v>
      </c>
      <c r="F5" s="17">
        <f>'3 - IVA utility'!E4</f>
        <v>26222486.399999999</v>
      </c>
      <c r="G5" s="17">
        <f>'3 - IVA utility'!F4</f>
        <v>33946387.200000003</v>
      </c>
      <c r="H5" s="17">
        <f>'3 - IVA utility'!G4</f>
        <v>42123523.200000003</v>
      </c>
      <c r="I5" s="17">
        <f>'3 - IVA utility'!H4</f>
        <v>50760652.799999997</v>
      </c>
      <c r="J5" s="17">
        <f t="shared" si="0"/>
        <v>189808080</v>
      </c>
      <c r="K5" s="40"/>
    </row>
    <row r="6" spans="1:11" x14ac:dyDescent="0.35">
      <c r="A6" s="32"/>
      <c r="B6" s="3" t="s">
        <v>7</v>
      </c>
      <c r="C6" s="17">
        <f>'4 - Accise utility'!B6</f>
        <v>2025075</v>
      </c>
      <c r="D6" s="17">
        <f>'4 - Accise utility'!C6</f>
        <v>4299487.5</v>
      </c>
      <c r="E6" s="17">
        <f>'4 - Accise utility'!D6</f>
        <v>6727650</v>
      </c>
      <c r="F6" s="17">
        <f>'4 - Accise utility'!E6</f>
        <v>9311962.5</v>
      </c>
      <c r="G6" s="17">
        <f>'4 - Accise utility'!F6</f>
        <v>12054825</v>
      </c>
      <c r="H6" s="17">
        <f>'4 - Accise utility'!G6</f>
        <v>14958637.5</v>
      </c>
      <c r="I6" s="17">
        <f>'4 - Accise utility'!H6</f>
        <v>18025800</v>
      </c>
      <c r="J6" s="17">
        <f t="shared" si="0"/>
        <v>67403437.5</v>
      </c>
      <c r="K6" s="40"/>
    </row>
    <row r="7" spans="1:11" x14ac:dyDescent="0.35">
      <c r="A7" s="32"/>
      <c r="B7" s="3" t="s">
        <v>9</v>
      </c>
      <c r="C7" s="17">
        <f>'6 - IRES tech'!B7</f>
        <v>5150035.3320000004</v>
      </c>
      <c r="D7" s="17">
        <f>'6 - IRES tech'!C7</f>
        <v>5936450.6426400002</v>
      </c>
      <c r="E7" s="17">
        <f>'6 - IRES tech'!D7</f>
        <v>6535480.883730975</v>
      </c>
      <c r="F7" s="17">
        <f>'6 - IRES tech'!E7</f>
        <v>7203090.3211328108</v>
      </c>
      <c r="G7" s="17">
        <f>'6 - IRES tech'!F7</f>
        <v>7887818.5079411678</v>
      </c>
      <c r="H7" s="17">
        <f>'6 - IRES tech'!G7</f>
        <v>8587971.9855492227</v>
      </c>
      <c r="I7" s="17">
        <f>'6 - IRES tech'!H7</f>
        <v>9301940.8522907011</v>
      </c>
      <c r="J7" s="17">
        <f t="shared" si="0"/>
        <v>50602788.525284871</v>
      </c>
      <c r="K7" s="40"/>
    </row>
    <row r="8" spans="1:11" x14ac:dyDescent="0.35">
      <c r="A8" s="32"/>
      <c r="B8" s="3" t="s">
        <v>10</v>
      </c>
      <c r="C8" s="17">
        <f>'7 - IVA tech'!B5</f>
        <v>73311276.280000001</v>
      </c>
      <c r="D8" s="17">
        <f>'7 - IVA tech'!C5</f>
        <v>83789818.965599999</v>
      </c>
      <c r="E8" s="17">
        <f>'7 - IVA tech'!D5</f>
        <v>91601899.690045252</v>
      </c>
      <c r="F8" s="17">
        <f>'7 - IVA tech'!E5</f>
        <v>100403970.59162326</v>
      </c>
      <c r="G8" s="17">
        <f>'7 - IVA tech'!F5</f>
        <v>109415270.65261428</v>
      </c>
      <c r="H8" s="17">
        <f>'7 - IVA tech'!G5</f>
        <v>118615102.04560162</v>
      </c>
      <c r="I8" s="17">
        <f>'7 - IVA tech'!H5</f>
        <v>127983788.19466414</v>
      </c>
      <c r="J8" s="17">
        <f>SUM(C8:I8)</f>
        <v>705121126.42014849</v>
      </c>
      <c r="K8" s="40"/>
    </row>
    <row r="9" spans="1:11" x14ac:dyDescent="0.35">
      <c r="A9" s="32"/>
      <c r="B9" s="3" t="s">
        <v>11</v>
      </c>
      <c r="C9" s="17">
        <f>'8 - Ricadute occ IRPEF'!B9</f>
        <v>15984081.868504552</v>
      </c>
      <c r="D9" s="17">
        <f>'8 - Ricadute occ IRPEF'!C9</f>
        <v>18273729.979399815</v>
      </c>
      <c r="E9" s="17">
        <f>'8 - Ricadute occ IRPEF'!D9</f>
        <v>19982001.627267215</v>
      </c>
      <c r="F9" s="17">
        <f>'8 - Ricadute occ IRPEF'!E9</f>
        <v>21906024.951891154</v>
      </c>
      <c r="G9" s="17">
        <f>'8 - Ricadute occ IRPEF'!F9</f>
        <v>23875907.538104512</v>
      </c>
      <c r="H9" s="17">
        <f>'8 - Ricadute occ IRPEF'!G9</f>
        <v>25887112.795097005</v>
      </c>
      <c r="I9" s="17">
        <f>'8 - Ricadute occ IRPEF'!H9</f>
        <v>27935327.971983992</v>
      </c>
      <c r="J9" s="17">
        <f t="shared" si="0"/>
        <v>153844186.73224825</v>
      </c>
      <c r="K9" s="41"/>
    </row>
    <row r="10" spans="1:11" x14ac:dyDescent="0.35">
      <c r="A10" s="2" t="s">
        <v>2</v>
      </c>
      <c r="B10" s="3" t="s">
        <v>8</v>
      </c>
      <c r="C10" s="17">
        <f>'5 - Volume d''affari tech'!B5</f>
        <v>333233074</v>
      </c>
      <c r="D10" s="17">
        <f>'5 - Volume d''affari tech'!C5</f>
        <v>380862813.48000002</v>
      </c>
      <c r="E10" s="17">
        <f>'5 - Volume d''affari tech'!D5</f>
        <v>416372271.31838751</v>
      </c>
      <c r="F10" s="17">
        <f>'5 - Volume d''affari tech'!E5</f>
        <v>456381684.50737846</v>
      </c>
      <c r="G10" s="17">
        <f>'5 - Volume d''affari tech'!F5</f>
        <v>497342139.33006489</v>
      </c>
      <c r="H10" s="17">
        <f>'5 - Volume d''affari tech'!G5</f>
        <v>539159554.75273466</v>
      </c>
      <c r="I10" s="17">
        <f>'5 - Volume d''affari tech'!H5</f>
        <v>581744491.79392779</v>
      </c>
      <c r="J10" s="17">
        <f t="shared" si="0"/>
        <v>3205096029.1824932</v>
      </c>
      <c r="K10" s="18">
        <f>J10</f>
        <v>3205096029.1824932</v>
      </c>
    </row>
    <row r="11" spans="1:11" x14ac:dyDescent="0.35">
      <c r="A11" s="2" t="s">
        <v>3</v>
      </c>
      <c r="B11" s="3" t="s">
        <v>5</v>
      </c>
      <c r="C11" s="17">
        <f>'9 - CO2'!B6</f>
        <v>737127.29999999993</v>
      </c>
      <c r="D11" s="17">
        <f>'9 - CO2'!C6</f>
        <v>1565013.45</v>
      </c>
      <c r="E11" s="17">
        <f>'9 - CO2'!D6</f>
        <v>2448864.6</v>
      </c>
      <c r="F11" s="17">
        <f>'9 - CO2'!E6</f>
        <v>3389554.35</v>
      </c>
      <c r="G11" s="17">
        <f>'9 - CO2'!F6</f>
        <v>4387956.3</v>
      </c>
      <c r="H11" s="17">
        <f>'9 - CO2'!G6</f>
        <v>5444944.0499999998</v>
      </c>
      <c r="I11" s="17">
        <f>'9 - CO2'!H6</f>
        <v>6561391.2000000002</v>
      </c>
      <c r="J11" s="17">
        <f t="shared" si="0"/>
        <v>24534851.25</v>
      </c>
      <c r="K11" s="18">
        <f>J11</f>
        <v>24534851.25</v>
      </c>
    </row>
    <row r="17" ht="12" customHeight="1" x14ac:dyDescent="0.35"/>
  </sheetData>
  <mergeCells count="7">
    <mergeCell ref="A4:A9"/>
    <mergeCell ref="B1:B2"/>
    <mergeCell ref="A1:A2"/>
    <mergeCell ref="K1:K2"/>
    <mergeCell ref="C1:I1"/>
    <mergeCell ref="K4:K9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22" sqref="D22"/>
    </sheetView>
  </sheetViews>
  <sheetFormatPr defaultRowHeight="14.5" x14ac:dyDescent="0.35"/>
  <cols>
    <col min="1" max="1" width="25" bestFit="1" customWidth="1"/>
    <col min="2" max="3" width="12.6328125" bestFit="1" customWidth="1"/>
    <col min="4" max="8" width="13.7265625" bestFit="1" customWidth="1"/>
    <col min="9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19" t="s">
        <v>28</v>
      </c>
      <c r="B2" s="20">
        <f>'1 -  Volume d''affari utility'!B31</f>
        <v>25920960</v>
      </c>
      <c r="C2" s="20">
        <f>'1 -  Volume d''affari utility'!C31</f>
        <v>55033440</v>
      </c>
      <c r="D2" s="20">
        <f>'1 -  Volume d''affari utility'!D31</f>
        <v>86113920</v>
      </c>
      <c r="E2" s="20">
        <f>'1 -  Volume d''affari utility'!E31</f>
        <v>119193120</v>
      </c>
      <c r="F2" s="20">
        <f>'1 -  Volume d''affari utility'!F31</f>
        <v>154301760</v>
      </c>
      <c r="G2" s="20">
        <f>'1 -  Volume d''affari utility'!G31</f>
        <v>191470560</v>
      </c>
      <c r="H2" s="20">
        <f>'1 -  Volume d''affari utility'!H31</f>
        <v>230730240</v>
      </c>
      <c r="I2" s="20">
        <f>'1 -  Volume d''affari utility'!I31</f>
        <v>862764000</v>
      </c>
    </row>
    <row r="3" spans="1:9" x14ac:dyDescent="0.35">
      <c r="A3" s="1" t="s">
        <v>30</v>
      </c>
      <c r="B3" s="9">
        <v>0.24</v>
      </c>
      <c r="C3" s="9">
        <v>0.24</v>
      </c>
      <c r="D3" s="9">
        <v>0.24</v>
      </c>
      <c r="E3" s="9">
        <v>0.24</v>
      </c>
      <c r="F3" s="9">
        <v>0.24</v>
      </c>
      <c r="G3" s="9">
        <v>0.24</v>
      </c>
      <c r="H3" s="9">
        <v>0.24</v>
      </c>
      <c r="I3" s="9">
        <v>0.24</v>
      </c>
    </row>
    <row r="4" spans="1:9" x14ac:dyDescent="0.35">
      <c r="A4" s="1" t="s">
        <v>31</v>
      </c>
      <c r="B4" s="9">
        <v>0.03</v>
      </c>
      <c r="C4" s="9">
        <v>0.03</v>
      </c>
      <c r="D4" s="9">
        <v>0.03</v>
      </c>
      <c r="E4" s="9">
        <v>0.03</v>
      </c>
      <c r="F4" s="9">
        <v>0.03</v>
      </c>
      <c r="G4" s="9">
        <v>0.03</v>
      </c>
      <c r="H4" s="9">
        <v>0.03</v>
      </c>
      <c r="I4" s="9">
        <v>0.03</v>
      </c>
    </row>
    <row r="5" spans="1:9" x14ac:dyDescent="0.35">
      <c r="A5" s="6" t="s">
        <v>32</v>
      </c>
      <c r="B5" s="18">
        <f>B2*B3*B4</f>
        <v>186630.91199999998</v>
      </c>
      <c r="C5" s="18">
        <f t="shared" ref="C5:H5" si="0">C2*C3*C4</f>
        <v>396240.76799999998</v>
      </c>
      <c r="D5" s="18">
        <f t="shared" si="0"/>
        <v>620020.22400000005</v>
      </c>
      <c r="E5" s="18">
        <f t="shared" si="0"/>
        <v>858190.46400000004</v>
      </c>
      <c r="F5" s="18">
        <f t="shared" si="0"/>
        <v>1110972.672</v>
      </c>
      <c r="G5" s="18">
        <f t="shared" si="0"/>
        <v>1378588.0319999999</v>
      </c>
      <c r="H5" s="18">
        <f t="shared" si="0"/>
        <v>1661257.7279999999</v>
      </c>
      <c r="I5" s="18">
        <f>SUM(B5:H5)</f>
        <v>6211900.7999999998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2" sqref="B2:I2"/>
    </sheetView>
  </sheetViews>
  <sheetFormatPr defaultRowHeight="14.5" x14ac:dyDescent="0.35"/>
  <cols>
    <col min="1" max="1" width="25" bestFit="1" customWidth="1"/>
    <col min="2" max="3" width="12.6328125" bestFit="1" customWidth="1"/>
    <col min="4" max="8" width="13.7265625" bestFit="1" customWidth="1"/>
    <col min="9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19" t="s">
        <v>28</v>
      </c>
      <c r="B2" s="20">
        <f>'1 -  Volume d''affari utility'!B31</f>
        <v>25920960</v>
      </c>
      <c r="C2" s="20">
        <f>'1 -  Volume d''affari utility'!C31</f>
        <v>55033440</v>
      </c>
      <c r="D2" s="20">
        <f>'1 -  Volume d''affari utility'!D31</f>
        <v>86113920</v>
      </c>
      <c r="E2" s="20">
        <f>'1 -  Volume d''affari utility'!E31</f>
        <v>119193120</v>
      </c>
      <c r="F2" s="20">
        <f>'1 -  Volume d''affari utility'!F31</f>
        <v>154301760</v>
      </c>
      <c r="G2" s="20">
        <f>'1 -  Volume d''affari utility'!G31</f>
        <v>191470560</v>
      </c>
      <c r="H2" s="20">
        <f>'1 -  Volume d''affari utility'!H31</f>
        <v>230730240</v>
      </c>
      <c r="I2" s="20">
        <f>'1 -  Volume d''affari utility'!I31</f>
        <v>862764000</v>
      </c>
    </row>
    <row r="3" spans="1:9" x14ac:dyDescent="0.35">
      <c r="A3" s="1" t="s">
        <v>34</v>
      </c>
      <c r="B3" s="9">
        <v>0.22</v>
      </c>
      <c r="C3" s="9">
        <v>0.22</v>
      </c>
      <c r="D3" s="9">
        <v>0.22</v>
      </c>
      <c r="E3" s="9">
        <v>0.22</v>
      </c>
      <c r="F3" s="9">
        <v>0.22</v>
      </c>
      <c r="G3" s="9">
        <v>0.22</v>
      </c>
      <c r="H3" s="9">
        <v>0.22</v>
      </c>
      <c r="I3" s="9">
        <v>0.22</v>
      </c>
    </row>
    <row r="4" spans="1:9" x14ac:dyDescent="0.35">
      <c r="A4" s="6" t="s">
        <v>35</v>
      </c>
      <c r="B4" s="18">
        <f>B2*B3</f>
        <v>5702611.2000000002</v>
      </c>
      <c r="C4" s="18">
        <f t="shared" ref="C4:I4" si="0">C2*C3</f>
        <v>12107356.800000001</v>
      </c>
      <c r="D4" s="18">
        <f t="shared" si="0"/>
        <v>18945062.399999999</v>
      </c>
      <c r="E4" s="18">
        <f t="shared" si="0"/>
        <v>26222486.399999999</v>
      </c>
      <c r="F4" s="18">
        <f t="shared" si="0"/>
        <v>33946387.200000003</v>
      </c>
      <c r="G4" s="18">
        <f t="shared" si="0"/>
        <v>42123523.200000003</v>
      </c>
      <c r="H4" s="18">
        <f t="shared" si="0"/>
        <v>50760652.799999997</v>
      </c>
      <c r="I4" s="18">
        <f t="shared" si="0"/>
        <v>189808080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4" sqref="E14"/>
    </sheetView>
  </sheetViews>
  <sheetFormatPr defaultRowHeight="14.5" x14ac:dyDescent="0.35"/>
  <cols>
    <col min="1" max="1" width="20" bestFit="1" customWidth="1"/>
    <col min="2" max="2" width="16.1796875" bestFit="1" customWidth="1"/>
    <col min="3" max="5" width="13.7265625" bestFit="1" customWidth="1"/>
    <col min="6" max="9" width="15.26953125" bestFit="1" customWidth="1"/>
  </cols>
  <sheetData>
    <row r="1" spans="1:9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19" t="s">
        <v>28</v>
      </c>
      <c r="B2" s="20">
        <f>'1 -  Volume d''affari utility'!B31</f>
        <v>25920960</v>
      </c>
      <c r="C2" s="20">
        <f>'1 -  Volume d''affari utility'!C31</f>
        <v>55033440</v>
      </c>
      <c r="D2" s="20">
        <f>'1 -  Volume d''affari utility'!D31</f>
        <v>86113920</v>
      </c>
      <c r="E2" s="20">
        <f>'1 -  Volume d''affari utility'!E31</f>
        <v>119193120</v>
      </c>
      <c r="F2" s="20">
        <f>'1 -  Volume d''affari utility'!F31</f>
        <v>154301760</v>
      </c>
      <c r="G2" s="20">
        <f>'1 -  Volume d''affari utility'!G31</f>
        <v>191470560</v>
      </c>
      <c r="H2" s="20">
        <f>'1 -  Volume d''affari utility'!H31</f>
        <v>230730240</v>
      </c>
      <c r="I2" s="20">
        <f>'1 -  Volume d''affari utility'!I31</f>
        <v>862764000</v>
      </c>
    </row>
    <row r="3" spans="1:9" x14ac:dyDescent="0.35">
      <c r="A3" s="1" t="s">
        <v>36</v>
      </c>
      <c r="B3" s="21">
        <v>0.16</v>
      </c>
      <c r="C3" s="21">
        <v>0.16</v>
      </c>
      <c r="D3" s="21">
        <v>0.16</v>
      </c>
      <c r="E3" s="21">
        <v>0.16</v>
      </c>
      <c r="F3" s="21">
        <v>0.16</v>
      </c>
      <c r="G3" s="21">
        <v>0.16</v>
      </c>
      <c r="H3" s="21">
        <v>0.16</v>
      </c>
      <c r="I3" s="21">
        <v>0.16</v>
      </c>
    </row>
    <row r="4" spans="1:9" x14ac:dyDescent="0.35">
      <c r="A4" s="1" t="s">
        <v>37</v>
      </c>
      <c r="B4" s="17">
        <f>B2/B3</f>
        <v>162006000</v>
      </c>
      <c r="C4" s="17">
        <f t="shared" ref="C4:I4" si="0">C2/C3</f>
        <v>343959000</v>
      </c>
      <c r="D4" s="17">
        <f t="shared" si="0"/>
        <v>538212000</v>
      </c>
      <c r="E4" s="17">
        <f t="shared" si="0"/>
        <v>744957000</v>
      </c>
      <c r="F4" s="17">
        <f t="shared" si="0"/>
        <v>964386000</v>
      </c>
      <c r="G4" s="17">
        <f t="shared" si="0"/>
        <v>1196691000</v>
      </c>
      <c r="H4" s="17">
        <f t="shared" si="0"/>
        <v>1442064000</v>
      </c>
      <c r="I4" s="17">
        <f t="shared" si="0"/>
        <v>5392275000</v>
      </c>
    </row>
    <row r="5" spans="1:9" x14ac:dyDescent="0.35">
      <c r="A5" s="1" t="s">
        <v>38</v>
      </c>
      <c r="B5" s="22">
        <v>1.2500000000000001E-2</v>
      </c>
      <c r="C5" s="22">
        <v>1.2500000000000001E-2</v>
      </c>
      <c r="D5" s="22">
        <v>1.2500000000000001E-2</v>
      </c>
      <c r="E5" s="22">
        <v>1.2500000000000001E-2</v>
      </c>
      <c r="F5" s="22">
        <v>1.2500000000000001E-2</v>
      </c>
      <c r="G5" s="22">
        <v>1.2500000000000001E-2</v>
      </c>
      <c r="H5" s="22">
        <v>1.2500000000000001E-2</v>
      </c>
      <c r="I5" s="22">
        <v>1.2500000000000001E-2</v>
      </c>
    </row>
    <row r="6" spans="1:9" x14ac:dyDescent="0.35">
      <c r="A6" s="6" t="s">
        <v>45</v>
      </c>
      <c r="B6" s="18">
        <f>B4*B5</f>
        <v>2025075</v>
      </c>
      <c r="C6" s="18">
        <f t="shared" ref="C6:I6" si="1">C4*C5</f>
        <v>4299487.5</v>
      </c>
      <c r="D6" s="18">
        <f t="shared" si="1"/>
        <v>6727650</v>
      </c>
      <c r="E6" s="18">
        <f t="shared" si="1"/>
        <v>9311962.5</v>
      </c>
      <c r="F6" s="18">
        <f t="shared" si="1"/>
        <v>12054825</v>
      </c>
      <c r="G6" s="18">
        <f t="shared" si="1"/>
        <v>14958637.5</v>
      </c>
      <c r="H6" s="18">
        <f t="shared" si="1"/>
        <v>18025800</v>
      </c>
      <c r="I6" s="18">
        <f t="shared" si="1"/>
        <v>67403437.5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9" sqref="F29"/>
    </sheetView>
  </sheetViews>
  <sheetFormatPr defaultRowHeight="14.5" x14ac:dyDescent="0.35"/>
  <cols>
    <col min="2" max="8" width="13.7265625" bestFit="1" customWidth="1"/>
    <col min="9" max="9" width="15.26953125" bestFit="1" customWidth="1"/>
  </cols>
  <sheetData>
    <row r="1" spans="1:9" x14ac:dyDescent="0.35">
      <c r="A1" s="24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5" t="s">
        <v>46</v>
      </c>
      <c r="B2" s="29">
        <f>[1]Pessimistico!B45</f>
        <v>235600000</v>
      </c>
      <c r="C2" s="29">
        <f>[1]Pessimistico!C45</f>
        <v>255300000</v>
      </c>
      <c r="D2" s="29">
        <f>[1]Pessimistico!D45</f>
        <v>266450000</v>
      </c>
      <c r="E2" s="29">
        <f>[1]Pessimistico!E45</f>
        <v>281050000</v>
      </c>
      <c r="F2" s="29">
        <f>[1]Pessimistico!F45</f>
        <v>295650000</v>
      </c>
      <c r="G2" s="29">
        <f>[1]Pessimistico!G45</f>
        <v>310250000</v>
      </c>
      <c r="H2" s="29">
        <f>[1]Pessimistico!H45</f>
        <v>324850000</v>
      </c>
      <c r="I2" s="8">
        <f>SUM(B2:H2)</f>
        <v>1969150000</v>
      </c>
    </row>
    <row r="3" spans="1:9" x14ac:dyDescent="0.35">
      <c r="A3" s="19" t="s">
        <v>47</v>
      </c>
      <c r="B3" s="29">
        <f>[1]Pessimistico!B46</f>
        <v>61906194.000000015</v>
      </c>
      <c r="C3" s="29">
        <f>[1]Pessimistico!C46</f>
        <v>76856127.480000019</v>
      </c>
      <c r="D3" s="29">
        <f>[1]Pessimistico!D46</f>
        <v>89322683.206387505</v>
      </c>
      <c r="E3" s="29">
        <f>[1]Pessimistico!E46</f>
        <v>102249688.08609843</v>
      </c>
      <c r="F3" s="29">
        <f>[1]Pessimistico!F46</f>
        <v>115588259.91008416</v>
      </c>
      <c r="G3" s="29">
        <f>[1]Pessimistico!G46</f>
        <v>129292149.81267351</v>
      </c>
      <c r="H3" s="29">
        <f>[1]Pessimistico!H46</f>
        <v>143317628.2792595</v>
      </c>
      <c r="I3" s="8">
        <f t="shared" ref="I3:I4" si="0">SUM(B3:H3)</f>
        <v>718532730.77450299</v>
      </c>
    </row>
    <row r="4" spans="1:9" x14ac:dyDescent="0.35">
      <c r="A4" s="19" t="s">
        <v>48</v>
      </c>
      <c r="B4" s="29">
        <f>[1]Pessimistico!B47</f>
        <v>35726880</v>
      </c>
      <c r="C4" s="29">
        <f>[1]Pessimistico!C47</f>
        <v>48706685.999999993</v>
      </c>
      <c r="D4" s="29">
        <f>[1]Pessimistico!D47</f>
        <v>60599588.111999989</v>
      </c>
      <c r="E4" s="29">
        <f>[1]Pessimistico!E47</f>
        <v>73081996.421279997</v>
      </c>
      <c r="F4" s="29">
        <f>[1]Pessimistico!F47</f>
        <v>86103879.419980764</v>
      </c>
      <c r="G4" s="29">
        <f>[1]Pessimistico!G47</f>
        <v>99617404.940061092</v>
      </c>
      <c r="H4" s="29">
        <f>[1]Pessimistico!H47</f>
        <v>113576863.51466833</v>
      </c>
      <c r="I4" s="8">
        <f t="shared" si="0"/>
        <v>517413298.40799022</v>
      </c>
    </row>
    <row r="5" spans="1:9" x14ac:dyDescent="0.35">
      <c r="A5" s="5" t="s">
        <v>29</v>
      </c>
      <c r="B5" s="18">
        <f>SUM(B2:B4)</f>
        <v>333233074</v>
      </c>
      <c r="C5" s="18">
        <f t="shared" ref="C5:H5" si="1">SUM(C2:C4)</f>
        <v>380862813.48000002</v>
      </c>
      <c r="D5" s="18">
        <f t="shared" si="1"/>
        <v>416372271.31838751</v>
      </c>
      <c r="E5" s="18">
        <f t="shared" si="1"/>
        <v>456381684.50737846</v>
      </c>
      <c r="F5" s="18">
        <f t="shared" si="1"/>
        <v>497342139.33006489</v>
      </c>
      <c r="G5" s="18">
        <f t="shared" si="1"/>
        <v>539159554.75273466</v>
      </c>
      <c r="H5" s="18">
        <f t="shared" si="1"/>
        <v>581744491.79392779</v>
      </c>
      <c r="I5" s="30">
        <f>SUM(B5:H5)</f>
        <v>3205096029.1824932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3" sqref="I3"/>
    </sheetView>
  </sheetViews>
  <sheetFormatPr defaultRowHeight="14.5" x14ac:dyDescent="0.35"/>
  <cols>
    <col min="1" max="1" width="28" bestFit="1" customWidth="1"/>
    <col min="2" max="6" width="14.1796875" bestFit="1" customWidth="1"/>
    <col min="7" max="8" width="15.1796875" bestFit="1" customWidth="1"/>
    <col min="9" max="9" width="15.26953125" bestFit="1" customWidth="1"/>
  </cols>
  <sheetData>
    <row r="1" spans="1:9" x14ac:dyDescent="0.35">
      <c r="A1" s="24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5" t="s">
        <v>46</v>
      </c>
      <c r="B2" s="8">
        <f>'5 - Volume d''affari tech'!B2</f>
        <v>235600000</v>
      </c>
      <c r="C2" s="8">
        <f>'5 - Volume d''affari tech'!C2</f>
        <v>255300000</v>
      </c>
      <c r="D2" s="8">
        <f>'5 - Volume d''affari tech'!D2</f>
        <v>266450000</v>
      </c>
      <c r="E2" s="8">
        <f>'5 - Volume d''affari tech'!E2</f>
        <v>281050000</v>
      </c>
      <c r="F2" s="8">
        <f>'5 - Volume d''affari tech'!F2</f>
        <v>295650000</v>
      </c>
      <c r="G2" s="8">
        <f>'5 - Volume d''affari tech'!G2</f>
        <v>310250000</v>
      </c>
      <c r="H2" s="8">
        <f>'5 - Volume d''affari tech'!H2</f>
        <v>324850000</v>
      </c>
      <c r="I2" s="8">
        <f>SUM(B2:H2)</f>
        <v>1969150000</v>
      </c>
    </row>
    <row r="3" spans="1:9" x14ac:dyDescent="0.35">
      <c r="A3" s="19" t="s">
        <v>49</v>
      </c>
      <c r="B3" s="10">
        <f>'5 - Volume d''affari tech'!B3+'5 - Volume d''affari tech'!B4</f>
        <v>97633074.000000015</v>
      </c>
      <c r="C3" s="10">
        <f>'5 - Volume d''affari tech'!C3+'5 - Volume d''affari tech'!C4</f>
        <v>125562813.48000002</v>
      </c>
      <c r="D3" s="10">
        <f>'5 - Volume d''affari tech'!D3+'5 - Volume d''affari tech'!D4</f>
        <v>149922271.31838751</v>
      </c>
      <c r="E3" s="10">
        <f>'5 - Volume d''affari tech'!E3+'5 - Volume d''affari tech'!E4</f>
        <v>175331684.50737843</v>
      </c>
      <c r="F3" s="10">
        <f>'5 - Volume d''affari tech'!F3+'5 - Volume d''affari tech'!F4</f>
        <v>201692139.33006492</v>
      </c>
      <c r="G3" s="10">
        <f>'5 - Volume d''affari tech'!G3+'5 - Volume d''affari tech'!G4</f>
        <v>228909554.7527346</v>
      </c>
      <c r="H3" s="10">
        <f>'5 - Volume d''affari tech'!H3+'5 - Volume d''affari tech'!H4</f>
        <v>256894491.79392785</v>
      </c>
      <c r="I3" s="8">
        <f>SUM(B3:H3)</f>
        <v>1235946029.1824934</v>
      </c>
    </row>
    <row r="4" spans="1:9" x14ac:dyDescent="0.35">
      <c r="A4" s="19" t="s">
        <v>50</v>
      </c>
      <c r="B4" s="9">
        <v>0.06</v>
      </c>
      <c r="C4" s="9">
        <v>0.06</v>
      </c>
      <c r="D4" s="9">
        <v>0.06</v>
      </c>
      <c r="E4" s="9">
        <v>0.06</v>
      </c>
      <c r="F4" s="9">
        <v>0.06</v>
      </c>
      <c r="G4" s="9">
        <v>0.06</v>
      </c>
      <c r="H4" s="9">
        <v>0.06</v>
      </c>
      <c r="I4" s="10"/>
    </row>
    <row r="5" spans="1:9" x14ac:dyDescent="0.35">
      <c r="A5" s="19" t="s">
        <v>51</v>
      </c>
      <c r="B5" s="27">
        <v>7.4999999999999997E-2</v>
      </c>
      <c r="C5" s="27">
        <v>7.4999999999999997E-2</v>
      </c>
      <c r="D5" s="27">
        <v>7.4999999999999997E-2</v>
      </c>
      <c r="E5" s="27">
        <v>7.4999999999999997E-2</v>
      </c>
      <c r="F5" s="27">
        <v>7.4999999999999997E-2</v>
      </c>
      <c r="G5" s="27">
        <v>7.4999999999999997E-2</v>
      </c>
      <c r="H5" s="27">
        <v>7.4999999999999997E-2</v>
      </c>
      <c r="I5" s="1"/>
    </row>
    <row r="6" spans="1:9" x14ac:dyDescent="0.35">
      <c r="A6" s="26" t="s">
        <v>30</v>
      </c>
      <c r="B6" s="9">
        <v>0.24</v>
      </c>
      <c r="C6" s="9">
        <v>0.24</v>
      </c>
      <c r="D6" s="9">
        <v>0.24</v>
      </c>
      <c r="E6" s="9">
        <v>0.24</v>
      </c>
      <c r="F6" s="9">
        <v>0.24</v>
      </c>
      <c r="G6" s="9">
        <v>0.24</v>
      </c>
      <c r="H6" s="9">
        <v>0.24</v>
      </c>
      <c r="I6" s="1"/>
    </row>
    <row r="7" spans="1:9" x14ac:dyDescent="0.35">
      <c r="A7" s="6" t="s">
        <v>52</v>
      </c>
      <c r="B7" s="28">
        <f>B2*B4*B6+B3*B5*B6</f>
        <v>5150035.3320000004</v>
      </c>
      <c r="C7" s="28">
        <f t="shared" ref="C7:H7" si="0">C2*C4*C6+C3*C5*C6</f>
        <v>5936450.6426400002</v>
      </c>
      <c r="D7" s="28">
        <f t="shared" si="0"/>
        <v>6535480.883730975</v>
      </c>
      <c r="E7" s="28">
        <f t="shared" si="0"/>
        <v>7203090.3211328108</v>
      </c>
      <c r="F7" s="28">
        <f t="shared" si="0"/>
        <v>7887818.5079411678</v>
      </c>
      <c r="G7" s="28">
        <f t="shared" si="0"/>
        <v>8587971.9855492227</v>
      </c>
      <c r="H7" s="28">
        <f t="shared" si="0"/>
        <v>9301940.8522907011</v>
      </c>
      <c r="I7" s="28">
        <f>SUM(B7:H7)</f>
        <v>50602788.525284871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4.5" x14ac:dyDescent="0.35"/>
  <cols>
    <col min="1" max="1" width="12.7265625" bestFit="1" customWidth="1"/>
    <col min="2" max="8" width="13.7265625" bestFit="1" customWidth="1"/>
    <col min="9" max="9" width="15.26953125" bestFit="1" customWidth="1"/>
  </cols>
  <sheetData>
    <row r="1" spans="1:9" x14ac:dyDescent="0.35">
      <c r="A1" s="24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5" t="s">
        <v>46</v>
      </c>
      <c r="B2" s="8">
        <f>'5 - Volume d''affari tech'!B2</f>
        <v>235600000</v>
      </c>
      <c r="C2" s="8">
        <f>'5 - Volume d''affari tech'!C2</f>
        <v>255300000</v>
      </c>
      <c r="D2" s="8">
        <f>'5 - Volume d''affari tech'!D2</f>
        <v>266450000</v>
      </c>
      <c r="E2" s="8">
        <f>'5 - Volume d''affari tech'!E2</f>
        <v>281050000</v>
      </c>
      <c r="F2" s="8">
        <f>'5 - Volume d''affari tech'!F2</f>
        <v>295650000</v>
      </c>
      <c r="G2" s="8">
        <f>'5 - Volume d''affari tech'!G2</f>
        <v>310250000</v>
      </c>
      <c r="H2" s="8">
        <f>'5 - Volume d''affari tech'!H2</f>
        <v>324850000</v>
      </c>
      <c r="I2" s="8">
        <f>SUM(B2:H2)</f>
        <v>1969150000</v>
      </c>
    </row>
    <row r="3" spans="1:9" x14ac:dyDescent="0.35">
      <c r="A3" s="19" t="s">
        <v>49</v>
      </c>
      <c r="B3" s="10">
        <f>'5 - Volume d''affari tech'!B3+'5 - Volume d''affari tech'!B4</f>
        <v>97633074.000000015</v>
      </c>
      <c r="C3" s="10">
        <f>'5 - Volume d''affari tech'!C3+'5 - Volume d''affari tech'!C4</f>
        <v>125562813.48000002</v>
      </c>
      <c r="D3" s="10">
        <f>'5 - Volume d''affari tech'!D3+'5 - Volume d''affari tech'!D4</f>
        <v>149922271.31838751</v>
      </c>
      <c r="E3" s="10">
        <f>'5 - Volume d''affari tech'!E3+'5 - Volume d''affari tech'!E4</f>
        <v>175331684.50737843</v>
      </c>
      <c r="F3" s="10">
        <f>'5 - Volume d''affari tech'!F3+'5 - Volume d''affari tech'!F4</f>
        <v>201692139.33006492</v>
      </c>
      <c r="G3" s="10">
        <f>'5 - Volume d''affari tech'!G3+'5 - Volume d''affari tech'!G4</f>
        <v>228909554.7527346</v>
      </c>
      <c r="H3" s="10">
        <f>'5 - Volume d''affari tech'!H3+'5 - Volume d''affari tech'!H4</f>
        <v>256894491.79392785</v>
      </c>
      <c r="I3" s="8">
        <f>SUM(B3:H3)</f>
        <v>1235946029.1824934</v>
      </c>
    </row>
    <row r="4" spans="1:9" x14ac:dyDescent="0.35">
      <c r="A4" s="26" t="s">
        <v>34</v>
      </c>
      <c r="B4" s="9">
        <v>0.22</v>
      </c>
      <c r="C4" s="9">
        <v>0.22</v>
      </c>
      <c r="D4" s="9">
        <v>0.22</v>
      </c>
      <c r="E4" s="9">
        <v>0.22</v>
      </c>
      <c r="F4" s="9">
        <v>0.22</v>
      </c>
      <c r="G4" s="9">
        <v>0.22</v>
      </c>
      <c r="H4" s="9">
        <v>0.22</v>
      </c>
      <c r="I4" s="1"/>
    </row>
    <row r="5" spans="1:9" x14ac:dyDescent="0.35">
      <c r="A5" s="6" t="s">
        <v>53</v>
      </c>
      <c r="B5" s="28">
        <f>(B2+B3)*B4</f>
        <v>73311276.280000001</v>
      </c>
      <c r="C5" s="28">
        <f t="shared" ref="C5:H5" si="0">(C2+C3)*C4</f>
        <v>83789818.965599999</v>
      </c>
      <c r="D5" s="28">
        <f t="shared" si="0"/>
        <v>91601899.690045252</v>
      </c>
      <c r="E5" s="28">
        <f t="shared" si="0"/>
        <v>100403970.59162326</v>
      </c>
      <c r="F5" s="28">
        <f t="shared" si="0"/>
        <v>109415270.65261428</v>
      </c>
      <c r="G5" s="28">
        <f t="shared" si="0"/>
        <v>118615102.04560162</v>
      </c>
      <c r="H5" s="28">
        <f t="shared" si="0"/>
        <v>127983788.19466414</v>
      </c>
      <c r="I5" s="28">
        <f>SUM(B5:H5)</f>
        <v>705121126.42014849</v>
      </c>
    </row>
    <row r="10" spans="1:9" x14ac:dyDescent="0.35">
      <c r="I1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2" sqref="B2"/>
    </sheetView>
  </sheetViews>
  <sheetFormatPr defaultRowHeight="14.5" x14ac:dyDescent="0.35"/>
  <cols>
    <col min="1" max="1" width="21.1796875" bestFit="1" customWidth="1"/>
    <col min="2" max="2" width="18.81640625" bestFit="1" customWidth="1"/>
    <col min="3" max="8" width="16.26953125" bestFit="1" customWidth="1"/>
    <col min="9" max="9" width="15.26953125" bestFit="1" customWidth="1"/>
  </cols>
  <sheetData>
    <row r="1" spans="1:9" x14ac:dyDescent="0.35">
      <c r="A1" s="24"/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9" x14ac:dyDescent="0.35">
      <c r="A2" s="25" t="s">
        <v>46</v>
      </c>
      <c r="B2" s="8">
        <f>'5 - Volume d''affari tech'!B2</f>
        <v>235600000</v>
      </c>
      <c r="C2" s="8">
        <f>'5 - Volume d''affari tech'!C2</f>
        <v>255300000</v>
      </c>
      <c r="D2" s="8">
        <f>'5 - Volume d''affari tech'!D2</f>
        <v>266450000</v>
      </c>
      <c r="E2" s="8">
        <f>'5 - Volume d''affari tech'!E2</f>
        <v>281050000</v>
      </c>
      <c r="F2" s="8">
        <f>'5 - Volume d''affari tech'!F2</f>
        <v>295650000</v>
      </c>
      <c r="G2" s="8">
        <f>'5 - Volume d''affari tech'!G2</f>
        <v>310250000</v>
      </c>
      <c r="H2" s="8">
        <f>'5 - Volume d''affari tech'!H2</f>
        <v>324850000</v>
      </c>
      <c r="I2" s="8">
        <f>SUM(B2:H2)</f>
        <v>1969150000</v>
      </c>
    </row>
    <row r="3" spans="1:9" x14ac:dyDescent="0.35">
      <c r="A3" s="19" t="s">
        <v>49</v>
      </c>
      <c r="B3" s="10">
        <f>'5 - Volume d''affari tech'!B3+'5 - Volume d''affari tech'!B4</f>
        <v>97633074.000000015</v>
      </c>
      <c r="C3" s="10">
        <f>'5 - Volume d''affari tech'!C3+'5 - Volume d''affari tech'!C4</f>
        <v>125562813.48000002</v>
      </c>
      <c r="D3" s="10">
        <f>'5 - Volume d''affari tech'!D3+'5 - Volume d''affari tech'!D4</f>
        <v>149922271.31838751</v>
      </c>
      <c r="E3" s="10">
        <f>'5 - Volume d''affari tech'!E3+'5 - Volume d''affari tech'!E4</f>
        <v>175331684.50737843</v>
      </c>
      <c r="F3" s="10">
        <f>'5 - Volume d''affari tech'!F3+'5 - Volume d''affari tech'!F4</f>
        <v>201692139.33006492</v>
      </c>
      <c r="G3" s="10">
        <f>'5 - Volume d''affari tech'!G3+'5 - Volume d''affari tech'!G4</f>
        <v>228909554.7527346</v>
      </c>
      <c r="H3" s="10">
        <f>'5 - Volume d''affari tech'!H3+'5 - Volume d''affari tech'!H4</f>
        <v>256894491.79392785</v>
      </c>
      <c r="I3" s="8">
        <f>SUM(B3:H3)</f>
        <v>1235946029.1824934</v>
      </c>
    </row>
    <row r="4" spans="1:9" x14ac:dyDescent="0.35">
      <c r="A4" s="1" t="s">
        <v>54</v>
      </c>
      <c r="B4" s="17">
        <v>242365.08762188922</v>
      </c>
      <c r="C4" s="17">
        <v>242365.08762188922</v>
      </c>
      <c r="D4" s="17">
        <v>242365.08762188922</v>
      </c>
      <c r="E4" s="17">
        <v>242365.08762188922</v>
      </c>
      <c r="F4" s="17">
        <v>242365.08762188922</v>
      </c>
      <c r="G4" s="17">
        <v>242365.08762188922</v>
      </c>
      <c r="H4" s="17">
        <v>242365.08762188922</v>
      </c>
      <c r="I4" s="1"/>
    </row>
    <row r="5" spans="1:9" x14ac:dyDescent="0.35">
      <c r="A5" s="1" t="s">
        <v>55</v>
      </c>
      <c r="B5" s="17">
        <v>240563.90287396606</v>
      </c>
      <c r="C5" s="17">
        <v>240563.90287396606</v>
      </c>
      <c r="D5" s="17">
        <v>240563.90287396606</v>
      </c>
      <c r="E5" s="17">
        <v>240563.90287396606</v>
      </c>
      <c r="F5" s="17">
        <v>240563.90287396606</v>
      </c>
      <c r="G5" s="17">
        <v>240563.90287396606</v>
      </c>
      <c r="H5" s="17">
        <v>240563.90287396606</v>
      </c>
      <c r="I5" s="1"/>
    </row>
    <row r="6" spans="1:9" x14ac:dyDescent="0.35">
      <c r="A6" s="1" t="s">
        <v>56</v>
      </c>
      <c r="B6" s="11">
        <f>B2/B4+B3/B5</f>
        <v>1377.9380921124614</v>
      </c>
      <c r="C6" s="11">
        <f t="shared" ref="C6:H6" si="0">C2/C4+C3/C5</f>
        <v>1575.3215499482601</v>
      </c>
      <c r="D6" s="11">
        <f t="shared" si="0"/>
        <v>1722.5863471782086</v>
      </c>
      <c r="E6" s="11">
        <f t="shared" si="0"/>
        <v>1888.4504268871688</v>
      </c>
      <c r="F6" s="11">
        <f t="shared" si="0"/>
        <v>2058.2678912159063</v>
      </c>
      <c r="G6" s="11">
        <f t="shared" si="0"/>
        <v>2231.6476547497418</v>
      </c>
      <c r="H6" s="11">
        <f t="shared" si="0"/>
        <v>2408.21792861931</v>
      </c>
      <c r="I6" s="1"/>
    </row>
    <row r="7" spans="1:9" x14ac:dyDescent="0.35">
      <c r="A7" s="1" t="s">
        <v>57</v>
      </c>
      <c r="B7" s="17">
        <v>40000</v>
      </c>
      <c r="C7" s="17">
        <v>40000</v>
      </c>
      <c r="D7" s="17">
        <v>40000</v>
      </c>
      <c r="E7" s="17">
        <v>40000</v>
      </c>
      <c r="F7" s="17">
        <v>40000</v>
      </c>
      <c r="G7" s="17">
        <v>40000</v>
      </c>
      <c r="H7" s="17">
        <v>40000</v>
      </c>
      <c r="I7" s="1"/>
    </row>
    <row r="8" spans="1:9" x14ac:dyDescent="0.35">
      <c r="A8" s="1" t="s">
        <v>58</v>
      </c>
      <c r="B8" s="9">
        <v>0.28999999999999998</v>
      </c>
      <c r="C8" s="9">
        <v>0.28999999999999998</v>
      </c>
      <c r="D8" s="9">
        <v>0.28999999999999998</v>
      </c>
      <c r="E8" s="9">
        <v>0.28999999999999998</v>
      </c>
      <c r="F8" s="9">
        <v>0.28999999999999998</v>
      </c>
      <c r="G8" s="9">
        <v>0.28999999999999998</v>
      </c>
      <c r="H8" s="9">
        <v>0.28999999999999998</v>
      </c>
      <c r="I8" s="1"/>
    </row>
    <row r="9" spans="1:9" x14ac:dyDescent="0.35">
      <c r="A9" s="6" t="s">
        <v>59</v>
      </c>
      <c r="B9" s="28">
        <f>B6*B7*B8</f>
        <v>15984081.868504552</v>
      </c>
      <c r="C9" s="28">
        <f t="shared" ref="C9:H9" si="1">C6*C7*C8</f>
        <v>18273729.979399815</v>
      </c>
      <c r="D9" s="28">
        <f t="shared" si="1"/>
        <v>19982001.627267215</v>
      </c>
      <c r="E9" s="28">
        <f t="shared" si="1"/>
        <v>21906024.951891154</v>
      </c>
      <c r="F9" s="28">
        <f t="shared" si="1"/>
        <v>23875907.538104512</v>
      </c>
      <c r="G9" s="28">
        <f t="shared" si="1"/>
        <v>25887112.795097005</v>
      </c>
      <c r="H9" s="28">
        <f t="shared" si="1"/>
        <v>27935327.971983992</v>
      </c>
      <c r="I9" s="18">
        <f>SUM(B9:H9)</f>
        <v>153844186.73224825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" sqref="B2"/>
    </sheetView>
  </sheetViews>
  <sheetFormatPr defaultRowHeight="14.5" x14ac:dyDescent="0.35"/>
  <cols>
    <col min="1" max="1" width="20" bestFit="1" customWidth="1"/>
    <col min="2" max="5" width="13.7265625" bestFit="1" customWidth="1"/>
    <col min="6" max="9" width="15.26953125" bestFit="1" customWidth="1"/>
  </cols>
  <sheetData>
    <row r="1" spans="1:10" x14ac:dyDescent="0.35">
      <c r="B1" s="7">
        <v>2019</v>
      </c>
      <c r="C1" s="7">
        <v>2020</v>
      </c>
      <c r="D1" s="7">
        <v>2021</v>
      </c>
      <c r="E1" s="7">
        <v>2022</v>
      </c>
      <c r="F1" s="7">
        <v>2023</v>
      </c>
      <c r="G1" s="7">
        <v>2024</v>
      </c>
      <c r="H1" s="7">
        <v>2025</v>
      </c>
      <c r="I1" s="7" t="s">
        <v>29</v>
      </c>
    </row>
    <row r="2" spans="1:10" x14ac:dyDescent="0.35">
      <c r="A2" s="1" t="s">
        <v>37</v>
      </c>
      <c r="B2" s="17">
        <f>'4 - Accise utility'!B4</f>
        <v>162006000</v>
      </c>
      <c r="C2" s="17">
        <f>'4 - Accise utility'!C4</f>
        <v>343959000</v>
      </c>
      <c r="D2" s="17">
        <f>'4 - Accise utility'!D4</f>
        <v>538212000</v>
      </c>
      <c r="E2" s="17">
        <f>'4 - Accise utility'!E4</f>
        <v>744957000</v>
      </c>
      <c r="F2" s="17">
        <f>'4 - Accise utility'!F4</f>
        <v>964386000</v>
      </c>
      <c r="G2" s="17">
        <f>'4 - Accise utility'!G4</f>
        <v>1196691000</v>
      </c>
      <c r="H2" s="17">
        <f>'4 - Accise utility'!H4</f>
        <v>1442064000</v>
      </c>
      <c r="I2" s="17">
        <f>SUM(B2:H2)</f>
        <v>5392275000</v>
      </c>
    </row>
    <row r="3" spans="1:10" x14ac:dyDescent="0.35">
      <c r="A3" s="1" t="s">
        <v>39</v>
      </c>
      <c r="B3" s="1">
        <v>325</v>
      </c>
      <c r="C3" s="1">
        <v>325</v>
      </c>
      <c r="D3" s="1">
        <v>325</v>
      </c>
      <c r="E3" s="1">
        <v>325</v>
      </c>
      <c r="F3" s="1">
        <v>325</v>
      </c>
      <c r="G3" s="1">
        <v>325</v>
      </c>
      <c r="H3" s="1">
        <v>325</v>
      </c>
      <c r="I3" s="17"/>
      <c r="J3" t="s">
        <v>40</v>
      </c>
    </row>
    <row r="4" spans="1:10" x14ac:dyDescent="0.35">
      <c r="A4" s="1" t="s">
        <v>42</v>
      </c>
      <c r="B4" s="17">
        <f>(B2*B3)/1000000</f>
        <v>52651.95</v>
      </c>
      <c r="C4" s="17">
        <f t="shared" ref="C4:H4" si="0">(C2*C3)/1000000</f>
        <v>111786.675</v>
      </c>
      <c r="D4" s="17">
        <f t="shared" si="0"/>
        <v>174918.9</v>
      </c>
      <c r="E4" s="17">
        <f t="shared" si="0"/>
        <v>242111.02499999999</v>
      </c>
      <c r="F4" s="17">
        <f t="shared" si="0"/>
        <v>313425.45</v>
      </c>
      <c r="G4" s="17">
        <f t="shared" si="0"/>
        <v>388924.57500000001</v>
      </c>
      <c r="H4" s="17">
        <f t="shared" si="0"/>
        <v>468670.8</v>
      </c>
      <c r="I4" s="17">
        <f>SUM(B4:H4)</f>
        <v>1752489.375</v>
      </c>
    </row>
    <row r="5" spans="1:10" x14ac:dyDescent="0.35">
      <c r="A5" s="1" t="s">
        <v>43</v>
      </c>
      <c r="B5" s="1">
        <v>14</v>
      </c>
      <c r="C5" s="1">
        <v>14</v>
      </c>
      <c r="D5" s="1">
        <v>14</v>
      </c>
      <c r="E5" s="1">
        <v>14</v>
      </c>
      <c r="F5" s="1">
        <v>14</v>
      </c>
      <c r="G5" s="1">
        <v>14</v>
      </c>
      <c r="H5" s="1">
        <v>14</v>
      </c>
      <c r="I5" s="17"/>
      <c r="J5" t="s">
        <v>41</v>
      </c>
    </row>
    <row r="6" spans="1:10" x14ac:dyDescent="0.35">
      <c r="A6" s="6" t="s">
        <v>44</v>
      </c>
      <c r="B6" s="18">
        <f>B4*B5</f>
        <v>737127.29999999993</v>
      </c>
      <c r="C6" s="18">
        <f t="shared" ref="C6:H6" si="1">C4*C5</f>
        <v>1565013.45</v>
      </c>
      <c r="D6" s="18">
        <f t="shared" si="1"/>
        <v>2448864.6</v>
      </c>
      <c r="E6" s="18">
        <f t="shared" si="1"/>
        <v>3389554.35</v>
      </c>
      <c r="F6" s="18">
        <f t="shared" si="1"/>
        <v>4387956.3</v>
      </c>
      <c r="G6" s="18">
        <f t="shared" si="1"/>
        <v>5444944.0499999998</v>
      </c>
      <c r="H6" s="18">
        <f t="shared" si="1"/>
        <v>6561391.2000000002</v>
      </c>
      <c r="I6" s="18">
        <f>SUM(B6:H6)</f>
        <v>24534851.25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1 -  Volume d'affari utility</vt:lpstr>
      <vt:lpstr>2 - IRES utility</vt:lpstr>
      <vt:lpstr>3 - IVA utility</vt:lpstr>
      <vt:lpstr>4 - Accise utility</vt:lpstr>
      <vt:lpstr>5 - Volume d'affari tech</vt:lpstr>
      <vt:lpstr>6 - IRES tech</vt:lpstr>
      <vt:lpstr>7 - IVA tech</vt:lpstr>
      <vt:lpstr>8 - Ricadute occ IRPEF</vt:lpstr>
      <vt:lpstr>9 - CO2</vt:lpstr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2018-09-10T17:29:53Z</dcterms:created>
  <dcterms:modified xsi:type="dcterms:W3CDTF">2018-09-13T14:22:03Z</dcterms:modified>
</cp:coreProperties>
</file>