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390" yWindow="-210" windowWidth="11130" windowHeight="7995"/>
  </bookViews>
  <sheets>
    <sheet name="Utente" sheetId="1" r:id="rId1"/>
    <sheet name="Dati" sheetId="2" state="hidden" r:id="rId2"/>
  </sheets>
  <calcPr calcId="125725"/>
</workbook>
</file>

<file path=xl/calcChain.xml><?xml version="1.0" encoding="utf-8"?>
<calcChain xmlns="http://schemas.openxmlformats.org/spreadsheetml/2006/main">
  <c r="AG14" i="1"/>
  <c r="N44" i="2"/>
  <c r="Q44" s="1"/>
  <c r="M8" i="1" s="1"/>
  <c r="AG16"/>
  <c r="D49" i="2"/>
  <c r="W8" i="1" l="1"/>
  <c r="C8"/>
  <c r="AG24"/>
  <c r="O26" s="1"/>
  <c r="O22"/>
  <c r="AG22"/>
  <c r="H49" i="2" l="1"/>
  <c r="Y6" i="1"/>
  <c r="K46" i="2" s="1"/>
  <c r="K45" s="1"/>
  <c r="N49" s="1"/>
  <c r="B48"/>
  <c r="A50" s="1"/>
  <c r="M49"/>
  <c r="L49"/>
  <c r="K49"/>
  <c r="J49"/>
  <c r="I49"/>
  <c r="G49"/>
  <c r="F49"/>
  <c r="E49"/>
  <c r="P49" l="1"/>
  <c r="M50"/>
  <c r="K50"/>
  <c r="I50"/>
  <c r="G50"/>
  <c r="E50"/>
  <c r="N50"/>
  <c r="L50"/>
  <c r="J50"/>
  <c r="H50"/>
  <c r="F50"/>
  <c r="A51"/>
  <c r="L51" l="1"/>
  <c r="N51"/>
  <c r="I51"/>
  <c r="G51"/>
  <c r="E51"/>
  <c r="A52"/>
  <c r="K51"/>
  <c r="M51"/>
  <c r="J51"/>
  <c r="H51"/>
  <c r="F51"/>
  <c r="O24" i="1"/>
  <c r="AA16"/>
  <c r="AC16" s="1"/>
  <c r="AA14"/>
  <c r="AC14" s="1"/>
  <c r="AH29" l="1"/>
  <c r="T50" i="2" s="1"/>
  <c r="L52"/>
  <c r="N52"/>
  <c r="J52"/>
  <c r="H52"/>
  <c r="F52"/>
  <c r="K52"/>
  <c r="M52"/>
  <c r="I52"/>
  <c r="G52"/>
  <c r="E52"/>
  <c r="R67" l="1"/>
  <c r="K77"/>
  <c r="U8" i="1"/>
  <c r="Q8"/>
  <c r="G8"/>
  <c r="S8"/>
  <c r="O8"/>
  <c r="K8"/>
  <c r="E8"/>
  <c r="I8"/>
  <c r="Q47" i="2" l="1"/>
  <c r="AH6" i="1"/>
  <c r="D51" i="2"/>
  <c r="D50"/>
  <c r="K73"/>
  <c r="D52"/>
  <c r="Q49" l="1"/>
  <c r="Q50" s="1"/>
  <c r="Q51" s="1"/>
  <c r="P52"/>
  <c r="P50"/>
  <c r="P51"/>
  <c r="R50" l="1"/>
  <c r="R51"/>
  <c r="I55" s="1"/>
  <c r="L65" s="1"/>
  <c r="Q52"/>
  <c r="R52" s="1"/>
  <c r="I54" s="1"/>
  <c r="L63" s="1"/>
  <c r="K75"/>
  <c r="L75" s="1"/>
  <c r="K76"/>
  <c r="L76" s="1"/>
  <c r="K74"/>
  <c r="L74" s="1"/>
  <c r="J63" l="1"/>
  <c r="AF11" i="1" s="1"/>
  <c r="I56" i="2"/>
  <c r="L67" s="1"/>
  <c r="I58"/>
  <c r="N76"/>
  <c r="N74"/>
  <c r="N75"/>
  <c r="M55" l="1"/>
  <c r="N55" s="1"/>
  <c r="N66" s="1"/>
  <c r="N67" s="1"/>
  <c r="N68" s="1"/>
  <c r="N77"/>
  <c r="Q76"/>
  <c r="Q74"/>
  <c r="M54"/>
  <c r="N54" s="1"/>
  <c r="L62" l="1"/>
  <c r="J62" s="1"/>
  <c r="N63"/>
  <c r="N65"/>
  <c r="N64"/>
  <c r="J64" s="1"/>
  <c r="J65" s="1"/>
  <c r="T78"/>
  <c r="T73"/>
  <c r="Q75"/>
  <c r="L59"/>
  <c r="N59" s="1"/>
  <c r="J66" l="1"/>
  <c r="J67" s="1"/>
  <c r="AH8" i="1"/>
  <c r="R74" i="2"/>
  <c r="T74" s="1"/>
  <c r="T76"/>
  <c r="R75"/>
  <c r="T75" s="1"/>
  <c r="J68" l="1"/>
  <c r="J69" s="1"/>
  <c r="AJ11" i="1"/>
  <c r="R76" i="2"/>
  <c r="T77" s="1"/>
  <c r="V73" s="1"/>
  <c r="T79" s="1"/>
  <c r="N62"/>
  <c r="N69" l="1"/>
  <c r="N70" s="1"/>
  <c r="R69" l="1"/>
  <c r="H75" s="1"/>
  <c r="H77" s="1"/>
</calcChain>
</file>

<file path=xl/sharedStrings.xml><?xml version="1.0" encoding="utf-8"?>
<sst xmlns="http://schemas.openxmlformats.org/spreadsheetml/2006/main" count="244" uniqueCount="98">
  <si>
    <t>PISCINA COPERTA</t>
  </si>
  <si>
    <t>ZC</t>
  </si>
  <si>
    <t>I &gt;4</t>
  </si>
  <si>
    <t>Iu</t>
  </si>
  <si>
    <t>I 1-3</t>
  </si>
  <si>
    <t>I 0</t>
  </si>
  <si>
    <t>A</t>
  </si>
  <si>
    <t>B</t>
  </si>
  <si>
    <t>C</t>
  </si>
  <si>
    <t>D</t>
  </si>
  <si>
    <t>E</t>
  </si>
  <si>
    <t>F</t>
  </si>
  <si>
    <t>PISCINA SCOPERTA</t>
  </si>
  <si>
    <t>PISCINA CON PALLONE INVERNALE</t>
  </si>
  <si>
    <t>PALESTRA BASSA CON MACCHINE-PESI</t>
  </si>
  <si>
    <t>PALESTRA BASSA PER GINNASTICA SPORT VARI</t>
  </si>
  <si>
    <t>iu</t>
  </si>
  <si>
    <t>PALESTRA ALTA</t>
  </si>
  <si>
    <t>I0</t>
  </si>
  <si>
    <t>CAMPI ALL'APERTO ILLUMINATI</t>
  </si>
  <si>
    <t>CAMPI ALL'APERTO NON ILLUMINATI</t>
  </si>
  <si>
    <t>FORESTERIA</t>
  </si>
  <si>
    <t>MENSA/BAR</t>
  </si>
  <si>
    <t>UFFICIO</t>
  </si>
  <si>
    <t>I  &gt;4</t>
  </si>
  <si>
    <t>PALESTRA BASSA PER  SPORT VARI</t>
  </si>
  <si>
    <t>1-3</t>
  </si>
  <si>
    <t>MENSA    BAR</t>
  </si>
  <si>
    <t>PALESTRA BASSA  MACCHINE-PESI</t>
  </si>
  <si>
    <t>Altro</t>
  </si>
  <si>
    <r>
      <t>Superficie [m</t>
    </r>
    <r>
      <rPr>
        <sz val="8"/>
        <color theme="1"/>
        <rFont val="Calibri"/>
        <family val="2"/>
      </rPr>
      <t>²]</t>
    </r>
  </si>
  <si>
    <t>&gt;4</t>
  </si>
  <si>
    <t>valore consuntivo</t>
  </si>
  <si>
    <t>somma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</si>
  <si>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</si>
  <si>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</si>
  <si>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</si>
  <si>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</si>
  <si>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</si>
  <si>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</si>
  <si>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</si>
  <si>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</si>
  <si>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</si>
  <si>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</si>
  <si>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</si>
  <si>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</si>
  <si>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TOT [kWh]</t>
  </si>
  <si>
    <t>TOT TEP</t>
  </si>
  <si>
    <t>QUANTITA</t>
  </si>
  <si>
    <t>TOT [SMC]</t>
  </si>
  <si>
    <t>d1</t>
  </si>
  <si>
    <t>d2</t>
  </si>
  <si>
    <t>CAMPI APERTO NON ILLUMINATI</t>
  </si>
  <si>
    <r>
      <rPr>
        <sz val="10"/>
        <color theme="1"/>
        <rFont val="Calibri"/>
        <family val="2"/>
        <scheme val="minor"/>
      </rPr>
      <t>GAS [smc]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(0,82 tep)</t>
    </r>
  </si>
  <si>
    <t>Gasolio  [ton] (1,017 tep)</t>
  </si>
  <si>
    <t>SOMMA SUP</t>
  </si>
  <si>
    <t>CONSUNT</t>
  </si>
  <si>
    <t>PU</t>
  </si>
  <si>
    <t>INTERMEDIO</t>
  </si>
  <si>
    <t>SOMMA</t>
  </si>
  <si>
    <t>GRIGIO</t>
  </si>
  <si>
    <t xml:space="preserve">BLU </t>
  </si>
  <si>
    <t>VERD</t>
  </si>
  <si>
    <t>GIA</t>
  </si>
  <si>
    <t>GIAL</t>
  </si>
  <si>
    <t>ARAN</t>
  </si>
  <si>
    <t>ROSSO</t>
  </si>
  <si>
    <t>INDICATORE</t>
  </si>
  <si>
    <t>SPESSORE</t>
  </si>
  <si>
    <t>pu-&gt;</t>
  </si>
  <si>
    <t>GPL  [ton] (1,099 tep)</t>
  </si>
  <si>
    <t>Pellet [ton] (0,401 tep)</t>
  </si>
  <si>
    <r>
      <rPr>
        <sz val="10"/>
        <color theme="1"/>
        <rFont val="Calibri"/>
        <family val="2"/>
        <scheme val="minor"/>
      </rPr>
      <t>ENERGIA ELETTRICA [kWh]</t>
    </r>
    <r>
      <rPr>
        <sz val="8"/>
        <color theme="1"/>
        <rFont val="Calibri"/>
        <family val="2"/>
        <scheme val="minor"/>
      </rPr>
      <t xml:space="preserve"> (0,187 x 10</t>
    </r>
    <r>
      <rPr>
        <sz val="8"/>
        <color theme="1"/>
        <rFont val="Calibri"/>
        <family val="2"/>
      </rPr>
      <t>¯³ tep)</t>
    </r>
  </si>
  <si>
    <t>ENERGIA     [mTEP]</t>
  </si>
  <si>
    <r>
      <t>SUPERFICIE     [m</t>
    </r>
    <r>
      <rPr>
        <sz val="8"/>
        <color theme="1"/>
        <rFont val="Calibri"/>
        <family val="2"/>
      </rPr>
      <t>²]</t>
    </r>
  </si>
  <si>
    <r>
      <t>TOT  [m</t>
    </r>
    <r>
      <rPr>
        <sz val="8"/>
        <color theme="1"/>
        <rFont val="Calibri"/>
        <family val="2"/>
      </rPr>
      <t>²]</t>
    </r>
  </si>
  <si>
    <t>TOT [TEP]</t>
  </si>
  <si>
    <t>Carbon Fossile [ton](0,74)</t>
  </si>
  <si>
    <t>Legna da Ardere [ton] (0,45 tep)</t>
  </si>
  <si>
    <t>Biogas [1000Nm3] (0,55 tep)</t>
  </si>
  <si>
    <t>Legna macinata fresca cippato [ton] (0,2 tep)</t>
  </si>
  <si>
    <r>
      <rPr>
        <sz val="12"/>
        <color theme="6" tint="0.79998168889431442"/>
        <rFont val="Calibri"/>
        <family val="2"/>
        <scheme val="minor"/>
      </rPr>
      <t>Gasolio  [ton]</t>
    </r>
    <r>
      <rPr>
        <sz val="11"/>
        <color theme="6" tint="0.79998168889431442"/>
        <rFont val="Calibri"/>
        <family val="2"/>
        <scheme val="minor"/>
      </rPr>
      <t xml:space="preserve"> </t>
    </r>
    <r>
      <rPr>
        <sz val="8"/>
        <color theme="6" tint="0.79998168889431442"/>
        <rFont val="Calibri"/>
        <family val="2"/>
        <scheme val="minor"/>
      </rPr>
      <t>(1,017 tep)</t>
    </r>
  </si>
  <si>
    <r>
      <rPr>
        <sz val="12"/>
        <color theme="6" tint="0.79998168889431442"/>
        <rFont val="Calibri"/>
        <family val="2"/>
        <scheme val="minor"/>
      </rPr>
      <t>GPL  [ton]</t>
    </r>
    <r>
      <rPr>
        <sz val="11"/>
        <color theme="6" tint="0.79998168889431442"/>
        <rFont val="Calibri"/>
        <family val="2"/>
        <scheme val="minor"/>
      </rPr>
      <t xml:space="preserve"> </t>
    </r>
    <r>
      <rPr>
        <sz val="8"/>
        <color theme="6" tint="0.79998168889431442"/>
        <rFont val="Calibri"/>
        <family val="2"/>
        <scheme val="minor"/>
      </rPr>
      <t>(1,099 tep)</t>
    </r>
  </si>
  <si>
    <r>
      <rPr>
        <sz val="12"/>
        <color theme="6" tint="0.79998168889431442"/>
        <rFont val="Calibri"/>
        <family val="2"/>
        <scheme val="minor"/>
      </rPr>
      <t>Benzina [ton]</t>
    </r>
    <r>
      <rPr>
        <sz val="11"/>
        <color theme="6" tint="0.79998168889431442"/>
        <rFont val="Calibri"/>
        <family val="2"/>
        <scheme val="minor"/>
      </rPr>
      <t xml:space="preserve"> </t>
    </r>
    <r>
      <rPr>
        <sz val="8"/>
        <color theme="6" tint="0.79998168889431442"/>
        <rFont val="Calibri"/>
        <family val="2"/>
        <scheme val="minor"/>
      </rPr>
      <t>(1,051 tep)</t>
    </r>
  </si>
  <si>
    <r>
      <rPr>
        <sz val="12"/>
        <color theme="6" tint="0.79998168889431442"/>
        <rFont val="Calibri"/>
        <family val="2"/>
        <scheme val="minor"/>
      </rPr>
      <t xml:space="preserve">Carbone di Legna [ton] </t>
    </r>
    <r>
      <rPr>
        <sz val="8"/>
        <color theme="6" tint="0.79998168889431442"/>
        <rFont val="Calibri"/>
        <family val="2"/>
        <scheme val="minor"/>
      </rPr>
      <t>(0,75 tep)</t>
    </r>
  </si>
  <si>
    <r>
      <rPr>
        <sz val="12"/>
        <color theme="6" tint="0.79998168889431442"/>
        <rFont val="Calibri"/>
        <family val="2"/>
        <scheme val="minor"/>
      </rPr>
      <t xml:space="preserve">Prodotti Antracinosi [ton] </t>
    </r>
    <r>
      <rPr>
        <sz val="8"/>
        <color theme="6" tint="0.79998168889431442"/>
        <rFont val="Calibri"/>
        <family val="2"/>
        <scheme val="minor"/>
      </rPr>
      <t>(0,7 tep)</t>
    </r>
  </si>
  <si>
    <r>
      <rPr>
        <sz val="12"/>
        <color theme="6" tint="0.79998168889431442"/>
        <rFont val="Calibri"/>
        <family val="2"/>
        <scheme val="minor"/>
      </rPr>
      <t xml:space="preserve">Lignite [ton] </t>
    </r>
    <r>
      <rPr>
        <sz val="8"/>
        <color theme="6" tint="0.79998168889431442"/>
        <rFont val="Calibri"/>
        <family val="2"/>
        <scheme val="minor"/>
      </rPr>
      <t>(0,25 tep)</t>
    </r>
  </si>
  <si>
    <r>
      <rPr>
        <sz val="12"/>
        <color theme="6" tint="0.79998168889431442"/>
        <rFont val="Calibri"/>
        <family val="2"/>
        <scheme val="minor"/>
      </rPr>
      <t xml:space="preserve">Olii vegetali [ton] </t>
    </r>
    <r>
      <rPr>
        <sz val="8"/>
        <color theme="6" tint="0.79998168889431442"/>
        <rFont val="Calibri"/>
        <family val="2"/>
        <scheme val="minor"/>
      </rPr>
      <t>(0,88 tep)</t>
    </r>
  </si>
  <si>
    <r>
      <rPr>
        <sz val="12"/>
        <color theme="6" tint="0.79998168889431442"/>
        <rFont val="Calibri"/>
        <family val="2"/>
        <scheme val="minor"/>
      </rPr>
      <t xml:space="preserve">Pellet [ton] </t>
    </r>
    <r>
      <rPr>
        <sz val="8"/>
        <color theme="6" tint="0.79998168889431442"/>
        <rFont val="Calibri"/>
        <family val="2"/>
        <scheme val="minor"/>
      </rPr>
      <t>(0,401 tep)</t>
    </r>
  </si>
  <si>
    <r>
      <rPr>
        <sz val="12"/>
        <color theme="6" tint="0.79998168889431442"/>
        <rFont val="Calibri"/>
        <family val="2"/>
        <scheme val="minor"/>
      </rPr>
      <t xml:space="preserve">Gas naturale liquefatto [ton] </t>
    </r>
    <r>
      <rPr>
        <sz val="8"/>
        <color theme="6" tint="0.79998168889431442"/>
        <rFont val="Calibri"/>
        <family val="2"/>
        <scheme val="minor"/>
      </rPr>
      <t>(1,079 tep)</t>
    </r>
  </si>
  <si>
    <t>Ottimizzato Excel 2007</t>
  </si>
  <si>
    <t>fds</t>
  </si>
  <si>
    <t>zero grafico</t>
  </si>
  <si>
    <t>etivhetta dati</t>
  </si>
  <si>
    <t>SOMMA(Utente!$C$8:$W$8)</t>
  </si>
  <si>
    <t>ufficio</t>
  </si>
  <si>
    <t>somma m2</t>
  </si>
  <si>
    <t>0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</si>
</sst>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0;[Red]0"/>
    <numFmt numFmtId="165" formatCode="0.0;[Red]0.0"/>
    <numFmt numFmtId="166" formatCode="0.000"/>
    <numFmt numFmtId="167" formatCode="0.0000"/>
    <numFmt numFmtId="168" formatCode="0.00;[Red]0.00"/>
  </numFmts>
  <fonts count="18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6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6" tint="0.79998168889431442"/>
      <name val="Calibri"/>
      <family val="2"/>
      <scheme val="minor"/>
    </font>
    <font>
      <sz val="12"/>
      <color theme="6" tint="0.79998168889431442"/>
      <name val="Calibri"/>
      <family val="2"/>
      <scheme val="minor"/>
    </font>
    <font>
      <sz val="8"/>
      <color theme="6" tint="0.79998168889431442"/>
      <name val="Calibri"/>
      <family val="2"/>
      <scheme val="minor"/>
    </font>
    <font>
      <sz val="11"/>
      <color theme="6" tint="0.39997558519241921"/>
      <name val="Calibri"/>
      <family val="2"/>
      <scheme val="minor"/>
    </font>
    <font>
      <sz val="14"/>
      <color theme="3" tint="-0.499984740745262"/>
      <name val="Calibri"/>
      <family val="2"/>
      <scheme val="minor"/>
    </font>
    <font>
      <sz val="12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92D05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theme="3" tint="-0.499984740745262"/>
      </left>
      <right style="double">
        <color theme="3" tint="-0.499984740745262"/>
      </right>
      <top style="double">
        <color theme="3" tint="-0.499984740745262"/>
      </top>
      <bottom style="double">
        <color theme="3" tint="-0.499984740745262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16" fontId="0" fillId="0" borderId="0" xfId="0" quotePrefix="1" applyNumberFormat="1" applyProtection="1">
      <protection hidden="1"/>
    </xf>
    <xf numFmtId="0" fontId="0" fillId="0" borderId="0" xfId="0" quotePrefix="1" applyAlignment="1" applyProtection="1">
      <alignment horizontal="center"/>
      <protection hidden="1"/>
    </xf>
    <xf numFmtId="49" fontId="0" fillId="0" borderId="0" xfId="0" applyNumberFormat="1" applyProtection="1">
      <protection hidden="1"/>
    </xf>
    <xf numFmtId="0" fontId="0" fillId="0" borderId="0" xfId="0" quotePrefix="1" applyNumberForma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164" fontId="0" fillId="0" borderId="1" xfId="0" applyNumberFormat="1" applyFill="1" applyBorder="1" applyAlignment="1" applyProtection="1">
      <alignment horizontal="center" vertical="center" shrinkToFit="1"/>
      <protection hidden="1"/>
    </xf>
    <xf numFmtId="164" fontId="0" fillId="0" borderId="0" xfId="0" applyNumberFormat="1" applyProtection="1"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16" fontId="0" fillId="0" borderId="0" xfId="0" applyNumberFormat="1" applyProtection="1">
      <protection hidden="1"/>
    </xf>
    <xf numFmtId="0" fontId="0" fillId="0" borderId="0" xfId="0" applyNumberFormat="1" applyProtection="1">
      <protection hidden="1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1" fillId="2" borderId="0" xfId="0" applyFont="1" applyFill="1" applyProtection="1">
      <protection locked="0"/>
    </xf>
    <xf numFmtId="0" fontId="0" fillId="2" borderId="0" xfId="0" applyFont="1" applyFill="1" applyProtection="1">
      <protection locked="0"/>
    </xf>
    <xf numFmtId="0" fontId="0" fillId="2" borderId="0" xfId="0" applyFill="1" applyAlignment="1" applyProtection="1">
      <alignment wrapText="1"/>
      <protection locked="0"/>
    </xf>
    <xf numFmtId="0" fontId="2" fillId="2" borderId="0" xfId="0" applyFont="1" applyFill="1" applyProtection="1">
      <protection locked="0"/>
    </xf>
    <xf numFmtId="0" fontId="0" fillId="4" borderId="3" xfId="0" applyFill="1" applyBorder="1" applyProtection="1">
      <protection hidden="1"/>
    </xf>
    <xf numFmtId="0" fontId="0" fillId="4" borderId="4" xfId="0" applyFill="1" applyBorder="1" applyProtection="1">
      <protection hidden="1"/>
    </xf>
    <xf numFmtId="0" fontId="0" fillId="4" borderId="0" xfId="0" applyFill="1" applyProtection="1">
      <protection hidden="1"/>
    </xf>
    <xf numFmtId="0" fontId="0" fillId="3" borderId="0" xfId="0" applyFont="1" applyFill="1" applyProtection="1">
      <protection hidden="1"/>
    </xf>
    <xf numFmtId="164" fontId="0" fillId="2" borderId="1" xfId="0" applyNumberFormat="1" applyFont="1" applyFill="1" applyBorder="1" applyAlignment="1" applyProtection="1">
      <alignment horizontal="center" vertical="center" shrinkToFit="1"/>
      <protection locked="0" hidden="1"/>
    </xf>
    <xf numFmtId="49" fontId="0" fillId="2" borderId="1" xfId="0" applyNumberFormat="1" applyFont="1" applyFill="1" applyBorder="1" applyAlignment="1" applyProtection="1">
      <alignment horizontal="center"/>
      <protection locked="0" hidden="1"/>
    </xf>
    <xf numFmtId="164" fontId="0" fillId="2" borderId="1" xfId="0" applyNumberFormat="1" applyFill="1" applyBorder="1" applyAlignment="1" applyProtection="1">
      <alignment horizontal="center" vertical="center" shrinkToFit="1"/>
      <protection locked="0" hidden="1"/>
    </xf>
    <xf numFmtId="0" fontId="0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164" fontId="0" fillId="0" borderId="0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0" fillId="5" borderId="0" xfId="0" applyFill="1" applyProtection="1">
      <protection locked="0"/>
    </xf>
    <xf numFmtId="0" fontId="0" fillId="6" borderId="0" xfId="0" applyFont="1" applyFill="1" applyProtection="1">
      <protection hidden="1"/>
    </xf>
    <xf numFmtId="0" fontId="0" fillId="6" borderId="0" xfId="0" applyFont="1" applyFill="1" applyAlignment="1" applyProtection="1">
      <alignment horizontal="center" vertical="center"/>
      <protection hidden="1"/>
    </xf>
    <xf numFmtId="0" fontId="11" fillId="6" borderId="0" xfId="0" applyFont="1" applyFill="1" applyProtection="1">
      <protection hidden="1"/>
    </xf>
    <xf numFmtId="0" fontId="4" fillId="6" borderId="0" xfId="0" applyFont="1" applyFill="1" applyAlignment="1" applyProtection="1">
      <alignment vertical="center"/>
      <protection hidden="1"/>
    </xf>
    <xf numFmtId="0" fontId="4" fillId="6" borderId="0" xfId="0" applyFont="1" applyFill="1" applyProtection="1">
      <protection hidden="1"/>
    </xf>
    <xf numFmtId="165" fontId="0" fillId="6" borderId="2" xfId="0" applyNumberFormat="1" applyFont="1" applyFill="1" applyBorder="1" applyAlignment="1" applyProtection="1">
      <alignment shrinkToFit="1"/>
      <protection hidden="1"/>
    </xf>
    <xf numFmtId="165" fontId="0" fillId="6" borderId="7" xfId="0" applyNumberFormat="1" applyFont="1" applyFill="1" applyBorder="1" applyAlignment="1" applyProtection="1">
      <alignment shrinkToFit="1"/>
      <protection hidden="1"/>
    </xf>
    <xf numFmtId="0" fontId="0" fillId="6" borderId="0" xfId="0" applyFill="1" applyAlignment="1">
      <alignment horizontal="center" wrapText="1"/>
    </xf>
    <xf numFmtId="164" fontId="0" fillId="6" borderId="0" xfId="0" applyNumberFormat="1" applyFont="1" applyFill="1" applyBorder="1" applyAlignment="1" applyProtection="1">
      <alignment shrinkToFit="1"/>
      <protection locked="0" hidden="1"/>
    </xf>
    <xf numFmtId="165" fontId="0" fillId="6" borderId="0" xfId="0" applyNumberFormat="1" applyFont="1" applyFill="1" applyBorder="1" applyAlignment="1" applyProtection="1">
      <alignment shrinkToFit="1"/>
      <protection hidden="1"/>
    </xf>
    <xf numFmtId="0" fontId="7" fillId="6" borderId="0" xfId="0" applyFont="1" applyFill="1" applyProtection="1">
      <protection hidden="1"/>
    </xf>
    <xf numFmtId="0" fontId="6" fillId="6" borderId="0" xfId="0" applyFont="1" applyFill="1" applyProtection="1">
      <protection hidden="1"/>
    </xf>
    <xf numFmtId="0" fontId="4" fillId="6" borderId="0" xfId="0" applyFont="1" applyFill="1" applyAlignment="1" applyProtection="1">
      <protection hidden="1"/>
    </xf>
    <xf numFmtId="0" fontId="0" fillId="6" borderId="0" xfId="0" applyFill="1" applyProtection="1">
      <protection hidden="1"/>
    </xf>
    <xf numFmtId="0" fontId="4" fillId="6" borderId="0" xfId="0" applyFont="1" applyFill="1" applyAlignment="1" applyProtection="1">
      <alignment horizontal="center" vertical="center"/>
      <protection hidden="1"/>
    </xf>
    <xf numFmtId="0" fontId="0" fillId="6" borderId="0" xfId="0" applyFont="1" applyFill="1" applyAlignment="1" applyProtection="1">
      <alignment wrapText="1"/>
      <protection hidden="1"/>
    </xf>
    <xf numFmtId="0" fontId="0" fillId="6" borderId="0" xfId="0" applyFill="1" applyAlignment="1" applyProtection="1">
      <alignment wrapText="1"/>
      <protection hidden="1"/>
    </xf>
    <xf numFmtId="0" fontId="8" fillId="6" borderId="0" xfId="0" applyFont="1" applyFill="1" applyProtection="1">
      <protection hidden="1"/>
    </xf>
    <xf numFmtId="0" fontId="8" fillId="6" borderId="0" xfId="0" applyFont="1" applyFill="1" applyAlignment="1" applyProtection="1">
      <alignment horizontal="center" vertical="center"/>
      <protection hidden="1"/>
    </xf>
    <xf numFmtId="0" fontId="8" fillId="6" borderId="0" xfId="0" applyFont="1" applyFill="1" applyBorder="1" applyProtection="1">
      <protection hidden="1"/>
    </xf>
    <xf numFmtId="49" fontId="0" fillId="2" borderId="1" xfId="0" applyNumberFormat="1" applyFill="1" applyBorder="1" applyAlignment="1" applyProtection="1">
      <alignment horizontal="center" shrinkToFit="1"/>
      <protection locked="0" hidden="1"/>
    </xf>
    <xf numFmtId="164" fontId="0" fillId="2" borderId="1" xfId="0" applyNumberFormat="1" applyFont="1" applyFill="1" applyBorder="1" applyAlignment="1" applyProtection="1">
      <alignment shrinkToFit="1"/>
      <protection locked="0" hidden="1"/>
    </xf>
    <xf numFmtId="0" fontId="4" fillId="4" borderId="0" xfId="0" applyFont="1" applyFill="1" applyAlignment="1" applyProtection="1">
      <alignment horizontal="center" vertical="center"/>
      <protection hidden="1"/>
    </xf>
    <xf numFmtId="0" fontId="3" fillId="6" borderId="0" xfId="0" applyFont="1" applyFill="1" applyProtection="1">
      <protection hidden="1"/>
    </xf>
    <xf numFmtId="0" fontId="0" fillId="7" borderId="0" xfId="0" applyFont="1" applyFill="1" applyProtection="1">
      <protection hidden="1"/>
    </xf>
    <xf numFmtId="0" fontId="0" fillId="7" borderId="0" xfId="0" applyFill="1" applyProtection="1">
      <protection locked="0"/>
    </xf>
    <xf numFmtId="0" fontId="0" fillId="7" borderId="0" xfId="0" applyFont="1" applyFill="1" applyAlignment="1" applyProtection="1">
      <alignment horizontal="center" vertical="center"/>
      <protection hidden="1"/>
    </xf>
    <xf numFmtId="0" fontId="4" fillId="7" borderId="0" xfId="0" applyFont="1" applyFill="1" applyBorder="1" applyAlignment="1" applyProtection="1">
      <alignment horizontal="left" wrapText="1"/>
      <protection hidden="1"/>
    </xf>
    <xf numFmtId="0" fontId="4" fillId="7" borderId="0" xfId="0" applyFont="1" applyFill="1" applyBorder="1" applyAlignment="1" applyProtection="1">
      <alignment horizontal="center" vertical="center" wrapText="1"/>
      <protection hidden="1"/>
    </xf>
    <xf numFmtId="0" fontId="4" fillId="7" borderId="0" xfId="0" applyFont="1" applyFill="1" applyAlignment="1" applyProtection="1">
      <alignment wrapText="1"/>
      <protection hidden="1"/>
    </xf>
    <xf numFmtId="0" fontId="4" fillId="7" borderId="0" xfId="0" applyFont="1" applyFill="1" applyBorder="1" applyAlignment="1" applyProtection="1">
      <alignment horizontal="center" vertical="center"/>
      <protection hidden="1"/>
    </xf>
    <xf numFmtId="0" fontId="0" fillId="7" borderId="0" xfId="0" applyFont="1" applyFill="1" applyBorder="1" applyAlignment="1" applyProtection="1">
      <alignment horizontal="center" vertical="center" shrinkToFit="1"/>
      <protection hidden="1"/>
    </xf>
    <xf numFmtId="164" fontId="0" fillId="7" borderId="0" xfId="0" applyNumberFormat="1" applyFont="1" applyFill="1" applyBorder="1" applyAlignment="1" applyProtection="1">
      <alignment horizontal="center" vertical="center"/>
      <protection hidden="1"/>
    </xf>
    <xf numFmtId="164" fontId="0" fillId="7" borderId="7" xfId="0" applyNumberFormat="1" applyFont="1" applyFill="1" applyBorder="1" applyAlignment="1" applyProtection="1">
      <alignment horizontal="center" vertical="center"/>
      <protection hidden="1"/>
    </xf>
    <xf numFmtId="164" fontId="0" fillId="7" borderId="8" xfId="0" applyNumberFormat="1" applyFont="1" applyFill="1" applyBorder="1" applyAlignment="1" applyProtection="1">
      <alignment horizontal="center" vertical="center"/>
      <protection hidden="1"/>
    </xf>
    <xf numFmtId="165" fontId="0" fillId="7" borderId="2" xfId="0" applyNumberFormat="1" applyFont="1" applyFill="1" applyBorder="1" applyAlignment="1" applyProtection="1">
      <alignment shrinkToFit="1"/>
      <protection hidden="1"/>
    </xf>
    <xf numFmtId="0" fontId="4" fillId="7" borderId="0" xfId="0" applyFont="1" applyFill="1" applyAlignment="1" applyProtection="1">
      <alignment horizontal="center" vertical="center"/>
      <protection hidden="1"/>
    </xf>
    <xf numFmtId="165" fontId="0" fillId="7" borderId="2" xfId="0" applyNumberFormat="1" applyFont="1" applyFill="1" applyBorder="1" applyAlignment="1" applyProtection="1">
      <alignment horizontal="center" vertical="center" shrinkToFit="1"/>
      <protection hidden="1"/>
    </xf>
    <xf numFmtId="0" fontId="0" fillId="7" borderId="0" xfId="0" applyFont="1" applyFill="1" applyBorder="1" applyAlignment="1" applyProtection="1">
      <alignment horizontal="center" vertical="center"/>
      <protection hidden="1"/>
    </xf>
    <xf numFmtId="0" fontId="0" fillId="7" borderId="0" xfId="0" applyFont="1" applyFill="1" applyBorder="1" applyProtection="1">
      <protection hidden="1"/>
    </xf>
    <xf numFmtId="165" fontId="0" fillId="7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165" fontId="0" fillId="7" borderId="2" xfId="0" applyNumberFormat="1" applyFill="1" applyBorder="1" applyAlignment="1" applyProtection="1">
      <alignment horizontal="center" vertical="center"/>
      <protection hidden="1"/>
    </xf>
    <xf numFmtId="166" fontId="0" fillId="0" borderId="0" xfId="0" applyNumberFormat="1" applyProtection="1">
      <protection hidden="1"/>
    </xf>
    <xf numFmtId="167" fontId="0" fillId="0" borderId="0" xfId="0" applyNumberFormat="1" applyProtection="1">
      <protection hidden="1"/>
    </xf>
    <xf numFmtId="165" fontId="0" fillId="0" borderId="0" xfId="0" applyNumberFormat="1" applyProtection="1">
      <protection hidden="1"/>
    </xf>
    <xf numFmtId="0" fontId="0" fillId="6" borderId="0" xfId="0" applyFill="1" applyAlignment="1" applyProtection="1">
      <alignment horizontal="center" vertical="center"/>
      <protection locked="0"/>
    </xf>
    <xf numFmtId="168" fontId="15" fillId="7" borderId="0" xfId="0" applyNumberFormat="1" applyFont="1" applyFill="1" applyAlignment="1" applyProtection="1">
      <alignment horizontal="center"/>
      <protection hidden="1"/>
    </xf>
    <xf numFmtId="168" fontId="16" fillId="7" borderId="0" xfId="0" applyNumberFormat="1" applyFont="1" applyFill="1" applyAlignment="1" applyProtection="1">
      <alignment horizontal="center"/>
      <protection hidden="1"/>
    </xf>
    <xf numFmtId="168" fontId="14" fillId="7" borderId="0" xfId="1" applyNumberFormat="1" applyFont="1" applyFill="1" applyAlignment="1" applyProtection="1">
      <alignment horizontal="center"/>
      <protection hidden="1"/>
    </xf>
    <xf numFmtId="168" fontId="12" fillId="7" borderId="10" xfId="0" applyNumberFormat="1" applyFont="1" applyFill="1" applyBorder="1" applyAlignment="1" applyProtection="1">
      <alignment horizontal="center" vertical="center" shrinkToFit="1"/>
      <protection hidden="1"/>
    </xf>
    <xf numFmtId="168" fontId="12" fillId="6" borderId="10" xfId="0" applyNumberFormat="1" applyFont="1" applyFill="1" applyBorder="1" applyAlignment="1" applyProtection="1">
      <alignment horizontal="center" shrinkToFit="1"/>
      <protection hidden="1"/>
    </xf>
    <xf numFmtId="165" fontId="13" fillId="7" borderId="0" xfId="0" applyNumberFormat="1" applyFont="1" applyFill="1" applyAlignment="1" applyProtection="1">
      <alignment horizontal="right" shrinkToFit="1"/>
      <protection hidden="1"/>
    </xf>
    <xf numFmtId="0" fontId="7" fillId="7" borderId="0" xfId="0" applyFont="1" applyFill="1" applyAlignment="1">
      <alignment horizontal="right"/>
    </xf>
    <xf numFmtId="0" fontId="4" fillId="7" borderId="0" xfId="0" applyFont="1" applyFill="1" applyAlignment="1" applyProtection="1">
      <protection hidden="1"/>
    </xf>
    <xf numFmtId="0" fontId="0" fillId="7" borderId="0" xfId="0" applyFill="1" applyAlignment="1"/>
    <xf numFmtId="0" fontId="0" fillId="2" borderId="5" xfId="0" applyFont="1" applyFill="1" applyBorder="1" applyAlignment="1" applyProtection="1">
      <alignment horizontal="center" wrapText="1" shrinkToFit="1"/>
      <protection hidden="1"/>
    </xf>
    <xf numFmtId="0" fontId="0" fillId="2" borderId="9" xfId="0" applyFill="1" applyBorder="1" applyAlignment="1">
      <alignment horizontal="center" wrapText="1" shrinkToFit="1"/>
    </xf>
    <xf numFmtId="0" fontId="0" fillId="2" borderId="6" xfId="0" applyFill="1" applyBorder="1" applyAlignment="1">
      <alignment horizontal="center" wrapText="1" shrinkToFit="1"/>
    </xf>
    <xf numFmtId="0" fontId="4" fillId="7" borderId="0" xfId="0" applyFont="1" applyFill="1" applyBorder="1" applyAlignment="1" applyProtection="1">
      <alignment horizontal="left" vertical="center" wrapText="1"/>
      <protection hidden="1"/>
    </xf>
    <xf numFmtId="0" fontId="4" fillId="7" borderId="0" xfId="0" applyFont="1" applyFill="1" applyBorder="1" applyAlignment="1" applyProtection="1">
      <alignment horizontal="center" vertical="center" wrapText="1"/>
      <protection hidden="1"/>
    </xf>
    <xf numFmtId="0" fontId="4" fillId="7" borderId="0" xfId="0" applyFont="1" applyFill="1" applyBorder="1" applyAlignment="1" applyProtection="1">
      <alignment horizontal="left" wrapText="1"/>
      <protection hidden="1"/>
    </xf>
    <xf numFmtId="0" fontId="3" fillId="2" borderId="5" xfId="0" applyFont="1" applyFill="1" applyBorder="1" applyAlignment="1" applyProtection="1">
      <alignment horizontal="center" vertical="center" shrinkToFit="1"/>
      <protection locked="0" hidden="1"/>
    </xf>
    <xf numFmtId="0" fontId="0" fillId="2" borderId="9" xfId="0" applyFill="1" applyBorder="1" applyAlignment="1" applyProtection="1">
      <protection locked="0"/>
    </xf>
    <xf numFmtId="0" fontId="0" fillId="2" borderId="6" xfId="0" applyFill="1" applyBorder="1" applyAlignment="1" applyProtection="1">
      <protection locked="0"/>
    </xf>
    <xf numFmtId="0" fontId="0" fillId="2" borderId="9" xfId="0" applyFill="1" applyBorder="1" applyAlignment="1" applyProtection="1">
      <alignment vertical="center"/>
      <protection locked="0"/>
    </xf>
    <xf numFmtId="0" fontId="0" fillId="2" borderId="6" xfId="0" applyFill="1" applyBorder="1" applyAlignment="1" applyProtection="1">
      <alignment vertical="center"/>
      <protection locked="0"/>
    </xf>
    <xf numFmtId="0" fontId="4" fillId="6" borderId="0" xfId="0" applyFont="1" applyFill="1" applyAlignment="1" applyProtection="1">
      <alignment horizontal="center" vertical="center" wrapText="1"/>
      <protection hidden="1"/>
    </xf>
    <xf numFmtId="0" fontId="0" fillId="6" borderId="0" xfId="0" applyFill="1" applyAlignment="1">
      <alignment horizontal="center" vertical="center" wrapText="1"/>
    </xf>
    <xf numFmtId="0" fontId="3" fillId="6" borderId="0" xfId="0" applyFont="1" applyFill="1" applyAlignment="1" applyProtection="1">
      <alignment horizontal="center" wrapText="1"/>
      <protection hidden="1"/>
    </xf>
    <xf numFmtId="0" fontId="0" fillId="6" borderId="0" xfId="0" applyFill="1" applyAlignment="1">
      <alignment horizont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FF6600"/>
      <color rgb="FFFFCC00"/>
      <color rgb="FFD1DDE1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9128392346369602"/>
          <c:y val="0.10541167657083354"/>
          <c:w val="0.6246264085445884"/>
          <c:h val="0.79837205137648692"/>
        </c:manualLayout>
      </c:layout>
      <c:doughnutChart>
        <c:varyColors val="1"/>
        <c:ser>
          <c:idx val="0"/>
          <c:order val="1"/>
          <c:spPr>
            <a:solidFill>
              <a:srgbClr val="9BBB59"/>
            </a:solidFill>
            <a:ln w="12700" cmpd="sng">
              <a:noFill/>
            </a:ln>
          </c:spPr>
          <c:dPt>
            <c:idx val="0"/>
            <c:spPr>
              <a:solidFill>
                <a:srgbClr val="92D050"/>
              </a:solidFill>
              <a:ln w="12700" cmpd="sng">
                <a:noFill/>
              </a:ln>
            </c:spPr>
          </c:dPt>
          <c:dPt>
            <c:idx val="1"/>
            <c:spPr>
              <a:solidFill>
                <a:srgbClr val="92D050"/>
              </a:solidFill>
              <a:ln w="12700" cmpd="sng">
                <a:noFill/>
              </a:ln>
            </c:spPr>
          </c:dPt>
          <c:dPt>
            <c:idx val="2"/>
            <c:spPr>
              <a:solidFill>
                <a:srgbClr val="92D050"/>
              </a:solidFill>
              <a:ln w="12700" cmpd="sng">
                <a:noFill/>
              </a:ln>
            </c:spPr>
          </c:dPt>
          <c:dPt>
            <c:idx val="3"/>
            <c:spPr>
              <a:solidFill>
                <a:schemeClr val="accent6">
                  <a:lumMod val="75000"/>
                </a:schemeClr>
              </a:solidFill>
              <a:ln w="12700" cmpd="sng">
                <a:noFill/>
              </a:ln>
            </c:spPr>
          </c:dPt>
          <c:dPt>
            <c:idx val="4"/>
            <c:spPr>
              <a:solidFill>
                <a:schemeClr val="accent6">
                  <a:lumMod val="75000"/>
                </a:schemeClr>
              </a:solidFill>
              <a:ln w="12700" cmpd="sng">
                <a:noFill/>
              </a:ln>
            </c:spPr>
          </c:dPt>
          <c:dPt>
            <c:idx val="5"/>
            <c:spPr>
              <a:solidFill>
                <a:srgbClr val="FF0000"/>
              </a:solidFill>
              <a:ln w="12700" cmpd="sng">
                <a:noFill/>
              </a:ln>
            </c:spPr>
          </c:dPt>
          <c:dPt>
            <c:idx val="6"/>
            <c:spPr>
              <a:solidFill>
                <a:srgbClr val="FF0000"/>
              </a:solidFill>
              <a:ln w="12700" cmpd="sng">
                <a:noFill/>
              </a:ln>
            </c:spPr>
          </c:dPt>
          <c:dPt>
            <c:idx val="7"/>
            <c:spPr>
              <a:solidFill>
                <a:srgbClr val="FF0000"/>
              </a:solidFill>
              <a:ln w="12700" cmpd="sng">
                <a:noFill/>
              </a:ln>
            </c:spPr>
          </c:dPt>
          <c:dPt>
            <c:idx val="8"/>
            <c:spPr>
              <a:noFill/>
              <a:ln w="12700" cmpd="sng">
                <a:noFill/>
              </a:ln>
            </c:spPr>
          </c:dPt>
          <c:cat>
            <c:numRef>
              <c:f>Dati!$J$62:$J$69</c:f>
              <c:numCache>
                <c:formatCode>0.0;[Red]0.0</c:formatCode>
                <c:ptCount val="8"/>
                <c:pt idx="0" formatCode="0.000">
                  <c:v>3.5247499999999996</c:v>
                </c:pt>
                <c:pt idx="1">
                  <c:v>3.7576899999999998</c:v>
                </c:pt>
                <c:pt idx="2" formatCode="0.000">
                  <c:v>4.2266349999999999</c:v>
                </c:pt>
                <c:pt idx="3">
                  <c:v>4.6955799999999996</c:v>
                </c:pt>
                <c:pt idx="4" formatCode="0.000">
                  <c:v>4.9285199999999998</c:v>
                </c:pt>
                <c:pt idx="5">
                  <c:v>5.1614599999999999</c:v>
                </c:pt>
                <c:pt idx="6" formatCode="0.000">
                  <c:v>5.3944000000000001</c:v>
                </c:pt>
                <c:pt idx="7" formatCode="0.000">
                  <c:v>5.6273400000000002</c:v>
                </c:pt>
              </c:numCache>
            </c:numRef>
          </c:cat>
          <c:val>
            <c:numRef>
              <c:f>Dati!$N$62:$N$70</c:f>
              <c:numCache>
                <c:formatCode>General</c:formatCode>
                <c:ptCount val="9"/>
                <c:pt idx="0">
                  <c:v>7.4499999999977362E-4</c:v>
                </c:pt>
                <c:pt idx="1">
                  <c:v>0.46894499999999995</c:v>
                </c:pt>
                <c:pt idx="2">
                  <c:v>0.46894499999999995</c:v>
                </c:pt>
                <c:pt idx="3">
                  <c:v>0.46894499999999995</c:v>
                </c:pt>
                <c:pt idx="4">
                  <c:v>0.23294000000000015</c:v>
                </c:pt>
                <c:pt idx="5">
                  <c:v>0.23294000000000015</c:v>
                </c:pt>
                <c:pt idx="6">
                  <c:v>0.23294000000000015</c:v>
                </c:pt>
                <c:pt idx="7">
                  <c:v>7.4499999999977362E-4</c:v>
                </c:pt>
                <c:pt idx="8">
                  <c:v>2.1071449999999996</c:v>
                </c:pt>
              </c:numCache>
            </c:numRef>
          </c:val>
        </c:ser>
        <c:firstSliceAng val="270"/>
        <c:holeSize val="50"/>
      </c:doughnutChart>
      <c:pieChart>
        <c:varyColors val="1"/>
        <c:ser>
          <c:idx val="1"/>
          <c:order val="0"/>
          <c:spPr>
            <a:solidFill>
              <a:sysClr val="windowText" lastClr="000000"/>
            </a:solidFill>
            <a:ln>
              <a:miter lim="800000"/>
            </a:ln>
          </c:spPr>
          <c:explosion val="25"/>
          <c:dPt>
            <c:idx val="0"/>
            <c:spPr>
              <a:noFill/>
              <a:ln>
                <a:miter lim="800000"/>
              </a:ln>
            </c:spPr>
          </c:dPt>
          <c:dPt>
            <c:idx val="1"/>
            <c:spPr>
              <a:noFill/>
              <a:ln>
                <a:noFill/>
                <a:miter lim="800000"/>
              </a:ln>
            </c:spPr>
          </c:dPt>
          <c:dPt>
            <c:idx val="3"/>
            <c:explosion val="0"/>
            <c:spPr>
              <a:noFill/>
              <a:ln>
                <a:miter lim="800000"/>
              </a:ln>
            </c:spPr>
          </c:dPt>
          <c:cat>
            <c:numRef>
              <c:f>Dati!$J$62:$J$69</c:f>
              <c:numCache>
                <c:formatCode>0.0;[Red]0.0</c:formatCode>
                <c:ptCount val="8"/>
                <c:pt idx="0" formatCode="0.000">
                  <c:v>3.5247499999999996</c:v>
                </c:pt>
                <c:pt idx="1">
                  <c:v>3.7576899999999998</c:v>
                </c:pt>
                <c:pt idx="2" formatCode="0.000">
                  <c:v>4.2266349999999999</c:v>
                </c:pt>
                <c:pt idx="3">
                  <c:v>4.6955799999999996</c:v>
                </c:pt>
                <c:pt idx="4" formatCode="0.000">
                  <c:v>4.9285199999999998</c:v>
                </c:pt>
                <c:pt idx="5">
                  <c:v>5.1614599999999999</c:v>
                </c:pt>
                <c:pt idx="6" formatCode="0.000">
                  <c:v>5.3944000000000001</c:v>
                </c:pt>
                <c:pt idx="7" formatCode="0.000">
                  <c:v>5.6273400000000002</c:v>
                </c:pt>
              </c:numCache>
            </c:numRef>
          </c:cat>
          <c:val>
            <c:numRef>
              <c:f>Dati!$H$74:$H$77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5.0000000000000001E-3</c:v>
                </c:pt>
                <c:pt idx="3">
                  <c:v>1</c:v>
                </c:pt>
              </c:numCache>
            </c:numRef>
          </c:val>
        </c:ser>
        <c:firstSliceAng val="90"/>
      </c:pieChart>
    </c:plotArea>
    <c:plotVisOnly val="1"/>
    <c:dispBlanksAs val="gap"/>
  </c:chart>
  <c:spPr>
    <a:noFill/>
    <a:ln>
      <a:noFill/>
    </a:ln>
  </c:spPr>
  <c:printSettings>
    <c:headerFooter/>
    <c:pageMargins b="0.75000000000000466" l="0.70000000000000062" r="0.70000000000000062" t="0.7500000000000046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0438899559155135"/>
          <c:y val="0.12158439378779841"/>
          <c:w val="0.83847013040861484"/>
          <c:h val="0.86834267338204363"/>
        </c:manualLayout>
      </c:layout>
      <c:doughnutChart>
        <c:varyColors val="1"/>
        <c:ser>
          <c:idx val="0"/>
          <c:order val="1"/>
          <c:spPr>
            <a:solidFill>
              <a:srgbClr val="9BBB59"/>
            </a:solidFill>
          </c:spPr>
          <c:dPt>
            <c:idx val="0"/>
            <c:spPr>
              <a:solidFill>
                <a:srgbClr val="92D050"/>
              </a:solidFill>
            </c:spPr>
          </c:dPt>
          <c:dPt>
            <c:idx val="1"/>
            <c:spPr>
              <a:solidFill>
                <a:srgbClr val="92D050"/>
              </a:solidFill>
            </c:spPr>
          </c:dPt>
          <c:dPt>
            <c:idx val="2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3"/>
            <c:spPr>
              <a:solidFill>
                <a:srgbClr val="FFFF00"/>
              </a:solidFill>
            </c:spPr>
          </c:dPt>
          <c:dPt>
            <c:idx val="4"/>
            <c:spPr>
              <a:solidFill>
                <a:srgbClr val="FFCC00"/>
              </a:solidFill>
            </c:spPr>
          </c:dPt>
          <c:dPt>
            <c:idx val="5"/>
            <c:spPr>
              <a:solidFill>
                <a:srgbClr val="FF6600"/>
              </a:solidFill>
            </c:spPr>
          </c:dPt>
          <c:dPt>
            <c:idx val="6"/>
            <c:spPr>
              <a:solidFill>
                <a:srgbClr val="FF0000"/>
              </a:solidFill>
            </c:spPr>
          </c:dPt>
          <c:dPt>
            <c:idx val="7"/>
            <c:spPr>
              <a:solidFill>
                <a:srgbClr val="FF0000"/>
              </a:solidFill>
            </c:spPr>
          </c:dPt>
          <c:dPt>
            <c:idx val="8"/>
            <c:spPr>
              <a:noFill/>
            </c:spPr>
          </c:dPt>
          <c:dLbls>
            <c:numFmt formatCode="0.00;[Red]0.00" sourceLinked="0"/>
            <c:showVal val="1"/>
            <c:showLeaderLines val="1"/>
          </c:dLbls>
          <c:cat>
            <c:multiLvlStrRef>
              <c:f>Dati!#REF!</c:f>
            </c:multiLvlStrRef>
          </c:cat>
          <c:val>
            <c:numRef>
              <c:f>Dati!$N$62:$N$70</c:f>
              <c:numCache>
                <c:formatCode>General</c:formatCode>
                <c:ptCount val="9"/>
                <c:pt idx="0">
                  <c:v>7.4499999999977362E-4</c:v>
                </c:pt>
                <c:pt idx="1">
                  <c:v>0.46894499999999995</c:v>
                </c:pt>
                <c:pt idx="2">
                  <c:v>0.46894499999999995</c:v>
                </c:pt>
                <c:pt idx="3">
                  <c:v>0.46894499999999995</c:v>
                </c:pt>
                <c:pt idx="4">
                  <c:v>0.23294000000000015</c:v>
                </c:pt>
                <c:pt idx="5">
                  <c:v>0.23294000000000015</c:v>
                </c:pt>
                <c:pt idx="6">
                  <c:v>0.23294000000000015</c:v>
                </c:pt>
                <c:pt idx="7">
                  <c:v>7.4499999999977362E-4</c:v>
                </c:pt>
                <c:pt idx="8">
                  <c:v>2.1071449999999996</c:v>
                </c:pt>
              </c:numCache>
            </c:numRef>
          </c:val>
        </c:ser>
        <c:firstSliceAng val="270"/>
        <c:holeSize val="50"/>
      </c:doughnutChart>
      <c:pieChart>
        <c:varyColors val="1"/>
        <c:ser>
          <c:idx val="1"/>
          <c:order val="0"/>
          <c:spPr>
            <a:solidFill>
              <a:sysClr val="windowText" lastClr="000000"/>
            </a:solidFill>
            <a:ln>
              <a:miter lim="800000"/>
            </a:ln>
          </c:spPr>
          <c:explosion val="26"/>
          <c:dPt>
            <c:idx val="0"/>
            <c:spPr>
              <a:noFill/>
              <a:ln>
                <a:miter lim="800000"/>
              </a:ln>
            </c:spPr>
          </c:dPt>
          <c:dPt>
            <c:idx val="1"/>
            <c:spPr>
              <a:noFill/>
              <a:ln>
                <a:noFill/>
                <a:miter lim="800000"/>
              </a:ln>
            </c:spPr>
          </c:dPt>
          <c:dPt>
            <c:idx val="3"/>
            <c:spPr>
              <a:noFill/>
              <a:ln>
                <a:miter lim="800000"/>
              </a:ln>
            </c:spPr>
          </c:dPt>
          <c:val>
            <c:numRef>
              <c:f>Dati!$H$74:$H$77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5.0000000000000001E-3</c:v>
                </c:pt>
                <c:pt idx="3">
                  <c:v>1</c:v>
                </c:pt>
              </c:numCache>
            </c:numRef>
          </c:val>
        </c:ser>
        <c:firstSliceAng val="90"/>
      </c:pieChart>
    </c:plotArea>
    <c:plotVisOnly val="1"/>
    <c:dispBlanksAs val="gap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11671</xdr:colOff>
      <xdr:row>2</xdr:row>
      <xdr:rowOff>10064</xdr:rowOff>
    </xdr:from>
    <xdr:ext cx="3596176" cy="342786"/>
    <xdr:sp macro="" textlink="">
      <xdr:nvSpPr>
        <xdr:cNvPr id="17" name="Rettangolo 16"/>
        <xdr:cNvSpPr/>
      </xdr:nvSpPr>
      <xdr:spPr>
        <a:xfrm>
          <a:off x="192646" y="600614"/>
          <a:ext cx="3596176" cy="34278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t-IT" sz="16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solidFill>
                <a:schemeClr val="tx2">
                  <a:lumMod val="50000"/>
                </a:schemeClr>
              </a:solidFill>
              <a:effectLst/>
            </a:rPr>
            <a:t>Previsione di consumo su base statistica</a:t>
          </a:r>
        </a:p>
      </xdr:txBody>
    </xdr:sp>
    <xdr:clientData/>
  </xdr:oneCellAnchor>
  <xdr:oneCellAnchor>
    <xdr:from>
      <xdr:col>1</xdr:col>
      <xdr:colOff>762109</xdr:colOff>
      <xdr:row>1</xdr:row>
      <xdr:rowOff>539</xdr:rowOff>
    </xdr:from>
    <xdr:ext cx="10772665" cy="530658"/>
    <xdr:sp macro="" textlink="">
      <xdr:nvSpPr>
        <xdr:cNvPr id="18" name="Rettangolo 17"/>
        <xdr:cNvSpPr/>
      </xdr:nvSpPr>
      <xdr:spPr>
        <a:xfrm>
          <a:off x="943084" y="76739"/>
          <a:ext cx="10772665" cy="530658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algn="ctr"/>
          <a:r>
            <a:rPr lang="it-IT" sz="2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solidFill>
                <a:schemeClr val="tx2">
                  <a:lumMod val="50000"/>
                </a:schemeClr>
              </a:solidFill>
              <a:effectLst/>
            </a:rPr>
            <a:t>VALUTAZIONE</a:t>
          </a:r>
          <a:r>
            <a:rPr lang="it-IT" sz="2400" b="1" cap="none" spc="0" baseline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solidFill>
                <a:schemeClr val="tx2">
                  <a:lumMod val="50000"/>
                </a:schemeClr>
              </a:solidFill>
              <a:effectLst/>
            </a:rPr>
            <a:t> DEL CONSUMO ENERGETICO ANNUALE DEI CENTRI SPORTIVI</a:t>
          </a:r>
          <a:endParaRPr lang="it-IT" sz="2400" b="1" cap="none" spc="0">
            <a:ln w="10541" cmpd="sng">
              <a:solidFill>
                <a:schemeClr val="accent1">
                  <a:shade val="88000"/>
                  <a:satMod val="110000"/>
                </a:schemeClr>
              </a:solidFill>
              <a:prstDash val="solid"/>
            </a:ln>
            <a:solidFill>
              <a:schemeClr val="tx2">
                <a:lumMod val="50000"/>
              </a:schemeClr>
            </a:solidFill>
            <a:effectLst/>
          </a:endParaRPr>
        </a:p>
      </xdr:txBody>
    </xdr:sp>
    <xdr:clientData/>
  </xdr:oneCellAnchor>
  <xdr:oneCellAnchor>
    <xdr:from>
      <xdr:col>1</xdr:col>
      <xdr:colOff>217277</xdr:colOff>
      <xdr:row>8</xdr:row>
      <xdr:rowOff>162464</xdr:rowOff>
    </xdr:from>
    <xdr:ext cx="2575385" cy="264560"/>
    <xdr:sp macro="" textlink="">
      <xdr:nvSpPr>
        <xdr:cNvPr id="19" name="Rettangolo 18"/>
        <xdr:cNvSpPr/>
      </xdr:nvSpPr>
      <xdr:spPr>
        <a:xfrm>
          <a:off x="398252" y="2315114"/>
          <a:ext cx="2575385" cy="26456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indent="0" algn="ctr"/>
          <a:r>
            <a:rPr lang="it-IT" sz="11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INTERVENTI DI RISPARMIO EFFETTUATI</a:t>
          </a:r>
        </a:p>
      </xdr:txBody>
    </xdr:sp>
    <xdr:clientData/>
  </xdr:oneCellAnchor>
  <xdr:oneCellAnchor>
    <xdr:from>
      <xdr:col>10</xdr:col>
      <xdr:colOff>397108</xdr:colOff>
      <xdr:row>8</xdr:row>
      <xdr:rowOff>152938</xdr:rowOff>
    </xdr:from>
    <xdr:ext cx="1206036" cy="380461"/>
    <xdr:sp macro="" textlink="">
      <xdr:nvSpPr>
        <xdr:cNvPr id="20" name="Rettangolo 19"/>
        <xdr:cNvSpPr/>
      </xdr:nvSpPr>
      <xdr:spPr>
        <a:xfrm>
          <a:off x="4016608" y="2305588"/>
          <a:ext cx="1206036" cy="38046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noFill/>
        </a:ln>
      </xdr:spPr>
      <xdr:txBody>
        <a:bodyPr wrap="square" lIns="91440" tIns="45720" rIns="91440" bIns="45720">
          <a:noAutofit/>
        </a:bodyPr>
        <a:lstStyle/>
        <a:p>
          <a:pPr marL="0" indent="0" algn="ctr"/>
          <a:r>
            <a:rPr lang="it-IT" sz="11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ZONA CLIMATICA</a:t>
          </a:r>
        </a:p>
      </xdr:txBody>
    </xdr:sp>
    <xdr:clientData/>
  </xdr:oneCellAnchor>
  <xdr:oneCellAnchor>
    <xdr:from>
      <xdr:col>0</xdr:col>
      <xdr:colOff>169387</xdr:colOff>
      <xdr:row>11</xdr:row>
      <xdr:rowOff>19589</xdr:rowOff>
    </xdr:from>
    <xdr:ext cx="2994986" cy="342786"/>
    <xdr:sp macro="" textlink="">
      <xdr:nvSpPr>
        <xdr:cNvPr id="21" name="Rettangolo 20"/>
        <xdr:cNvSpPr/>
      </xdr:nvSpPr>
      <xdr:spPr>
        <a:xfrm>
          <a:off x="169387" y="2772314"/>
          <a:ext cx="2994986" cy="34278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indent="0" algn="ctr"/>
          <a:r>
            <a:rPr lang="it-IT" sz="16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Verifica di consumo a consuntivo</a:t>
          </a:r>
        </a:p>
      </xdr:txBody>
    </xdr:sp>
    <xdr:clientData/>
  </xdr:oneCellAnchor>
  <xdr:twoCellAnchor>
    <xdr:from>
      <xdr:col>0</xdr:col>
      <xdr:colOff>161926</xdr:colOff>
      <xdr:row>30</xdr:row>
      <xdr:rowOff>0</xdr:rowOff>
    </xdr:from>
    <xdr:to>
      <xdr:col>36</xdr:col>
      <xdr:colOff>533403</xdr:colOff>
      <xdr:row>30</xdr:row>
      <xdr:rowOff>257174</xdr:rowOff>
    </xdr:to>
    <xdr:sp macro="" textlink="">
      <xdr:nvSpPr>
        <xdr:cNvPr id="10" name="CasellaDiTesto 9"/>
        <xdr:cNvSpPr txBox="1"/>
      </xdr:nvSpPr>
      <xdr:spPr>
        <a:xfrm>
          <a:off x="161926" y="5772150"/>
          <a:ext cx="13468352" cy="257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it-IT" sz="800"/>
            <a:t>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it-IT" sz="800" baseline="0"/>
            <a:t> </a:t>
          </a:r>
          <a:r>
            <a:rPr lang="it-IT" sz="800"/>
            <a:t>"Ricerca di Sistema Elettrico 2015 per MiSE-ENEA  -  Università Sapienza, Ingegneria Elettrotecnica, Stefano ELIA, Emanuele SANSONI"</a:t>
          </a:r>
        </a:p>
      </xdr:txBody>
    </xdr:sp>
    <xdr:clientData/>
  </xdr:twoCellAnchor>
  <xdr:twoCellAnchor>
    <xdr:from>
      <xdr:col>26</xdr:col>
      <xdr:colOff>400058</xdr:colOff>
      <xdr:row>6</xdr:row>
      <xdr:rowOff>28575</xdr:rowOff>
    </xdr:from>
    <xdr:to>
      <xdr:col>37</xdr:col>
      <xdr:colOff>161924</xdr:colOff>
      <xdr:row>30</xdr:row>
      <xdr:rowOff>57149</xdr:rowOff>
    </xdr:to>
    <xdr:graphicFrame macro="">
      <xdr:nvGraphicFramePr>
        <xdr:cNvPr id="11" name="Gra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32</xdr:col>
      <xdr:colOff>308324</xdr:colOff>
      <xdr:row>25</xdr:row>
      <xdr:rowOff>157702</xdr:rowOff>
    </xdr:from>
    <xdr:ext cx="2679002" cy="311496"/>
    <xdr:sp macro="" textlink="">
      <xdr:nvSpPr>
        <xdr:cNvPr id="12" name="Rettangolo 11"/>
        <xdr:cNvSpPr/>
      </xdr:nvSpPr>
      <xdr:spPr>
        <a:xfrm>
          <a:off x="9899999" y="5158327"/>
          <a:ext cx="2679002" cy="31149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t-IT" sz="1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solidFill>
                <a:schemeClr val="tx2">
                  <a:lumMod val="50000"/>
                </a:schemeClr>
              </a:solidFill>
              <a:effectLst/>
            </a:rPr>
            <a:t>TOT ENERGIA CONSUNTIVO [TEP]</a:t>
          </a:r>
        </a:p>
      </xdr:txBody>
    </xdr:sp>
    <xdr:clientData/>
  </xdr:oneCellAnchor>
  <xdr:oneCellAnchor>
    <xdr:from>
      <xdr:col>32</xdr:col>
      <xdr:colOff>350765</xdr:colOff>
      <xdr:row>4</xdr:row>
      <xdr:rowOff>162464</xdr:rowOff>
    </xdr:from>
    <xdr:ext cx="2660793" cy="311496"/>
    <xdr:sp macro="" textlink="">
      <xdr:nvSpPr>
        <xdr:cNvPr id="14" name="Rettangolo 13"/>
        <xdr:cNvSpPr/>
      </xdr:nvSpPr>
      <xdr:spPr>
        <a:xfrm>
          <a:off x="9942440" y="1029239"/>
          <a:ext cx="2660793" cy="31149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t-IT" sz="1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TOT ENERGIA PREVENTIVO  [TEP]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0.09447</cdr:x>
      <cdr:y>0.71681</cdr:y>
    </cdr:from>
    <cdr:to>
      <cdr:x>0.97465</cdr:x>
      <cdr:y>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90525" y="2314575"/>
          <a:ext cx="363855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0.18165</cdr:x>
      <cdr:y>0.56914</cdr:y>
    </cdr:from>
    <cdr:to>
      <cdr:x>0.82734</cdr:x>
      <cdr:y>0.90061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962018" y="2358165"/>
          <a:ext cx="3419476" cy="1373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pPr algn="ctr"/>
          <a:r>
            <a:rPr lang="it-IT" sz="1100">
              <a:solidFill>
                <a:schemeClr val="tx2">
                  <a:lumMod val="50000"/>
                </a:schemeClr>
              </a:solidFill>
            </a:rPr>
            <a:t>Confronto tra il consumo a consuntivo ed i consumi statistici delle tre diverse classi di ottimizzazione (suddivise in funzione della quantita' di interventi di risparmio effettuati)</a:t>
          </a:r>
        </a:p>
      </cdr:txBody>
    </cdr:sp>
  </cdr:relSizeAnchor>
  <cdr:relSizeAnchor xmlns:cdr="http://schemas.openxmlformats.org/drawingml/2006/chartDrawing">
    <cdr:from>
      <cdr:x>0.02158</cdr:x>
      <cdr:y>0.11626</cdr:y>
    </cdr:from>
    <cdr:to>
      <cdr:x>0.3496</cdr:x>
      <cdr:y>0.19886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114285" y="507180"/>
          <a:ext cx="1737158" cy="3603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it-IT" sz="1400" b="1">
              <a:solidFill>
                <a:srgbClr val="92D050"/>
              </a:solidFill>
            </a:rPr>
            <a:t>4-6</a:t>
          </a:r>
          <a:r>
            <a:rPr lang="it-IT" sz="1400" b="1" baseline="0">
              <a:solidFill>
                <a:srgbClr val="92D050"/>
              </a:solidFill>
            </a:rPr>
            <a:t> </a:t>
          </a:r>
          <a:r>
            <a:rPr lang="it-IT" sz="1400" b="1">
              <a:solidFill>
                <a:srgbClr val="92D050"/>
              </a:solidFill>
            </a:rPr>
            <a:t>INTERVENTI </a:t>
          </a:r>
        </a:p>
      </cdr:txBody>
    </cdr:sp>
  </cdr:relSizeAnchor>
  <cdr:relSizeAnchor xmlns:cdr="http://schemas.openxmlformats.org/drawingml/2006/chartDrawing">
    <cdr:from>
      <cdr:x>0.70016</cdr:x>
      <cdr:y>0.12536</cdr:y>
    </cdr:from>
    <cdr:to>
      <cdr:x>0.96583</cdr:x>
      <cdr:y>0.21976</cdr:y>
    </cdr:to>
    <cdr:sp macro="" textlink="">
      <cdr:nvSpPr>
        <cdr:cNvPr id="5" name="CasellaDiTesto 4"/>
        <cdr:cNvSpPr txBox="1"/>
      </cdr:nvSpPr>
      <cdr:spPr>
        <a:xfrm xmlns:a="http://schemas.openxmlformats.org/drawingml/2006/main">
          <a:off x="3707956" y="546879"/>
          <a:ext cx="1406959" cy="4118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it-IT" sz="1400" b="1">
              <a:solidFill>
                <a:srgbClr val="FF0000"/>
              </a:solidFill>
            </a:rPr>
            <a:t>0 INTERVENTI</a:t>
          </a:r>
        </a:p>
      </cdr:txBody>
    </cdr:sp>
  </cdr:relSizeAnchor>
  <cdr:relSizeAnchor xmlns:cdr="http://schemas.openxmlformats.org/drawingml/2006/chartDrawing">
    <cdr:from>
      <cdr:x>0.38467</cdr:x>
      <cdr:y>0</cdr:y>
    </cdr:from>
    <cdr:to>
      <cdr:x>0.65468</cdr:x>
      <cdr:y>0.07583</cdr:y>
    </cdr:to>
    <cdr:sp macro="" textlink="">
      <cdr:nvSpPr>
        <cdr:cNvPr id="6" name="CasellaDiTesto 5"/>
        <cdr:cNvSpPr txBox="1"/>
      </cdr:nvSpPr>
      <cdr:spPr>
        <a:xfrm xmlns:a="http://schemas.openxmlformats.org/drawingml/2006/main">
          <a:off x="2037148" y="0"/>
          <a:ext cx="1429943" cy="31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400" b="1">
              <a:solidFill>
                <a:schemeClr val="accent6">
                  <a:lumMod val="75000"/>
                </a:schemeClr>
              </a:solidFill>
            </a:rPr>
            <a:t>1-3 INTERVENTI </a:t>
          </a:r>
        </a:p>
      </cdr:txBody>
    </cdr:sp>
  </cdr:relSizeAnchor>
  <cdr:relSizeAnchor xmlns:cdr="http://schemas.openxmlformats.org/drawingml/2006/chartDrawing">
    <cdr:from>
      <cdr:x>0.54856</cdr:x>
      <cdr:y>0.04413</cdr:y>
    </cdr:from>
    <cdr:to>
      <cdr:x>0.64928</cdr:x>
      <cdr:y>0.09917</cdr:y>
    </cdr:to>
    <cdr:sp macro="" textlink="">
      <cdr:nvSpPr>
        <cdr:cNvPr id="7" name="CasellaDiTesto 6"/>
        <cdr:cNvSpPr txBox="1"/>
      </cdr:nvSpPr>
      <cdr:spPr>
        <a:xfrm xmlns:a="http://schemas.openxmlformats.org/drawingml/2006/main">
          <a:off x="2905108" y="192528"/>
          <a:ext cx="533402" cy="240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it-IT" sz="1000">
              <a:solidFill>
                <a:schemeClr val="accent6">
                  <a:lumMod val="75000"/>
                </a:schemeClr>
              </a:solidFill>
            </a:rPr>
            <a:t>TEP</a:t>
          </a:r>
        </a:p>
      </cdr:txBody>
    </cdr:sp>
  </cdr:relSizeAnchor>
  <cdr:relSizeAnchor xmlns:cdr="http://schemas.openxmlformats.org/drawingml/2006/chartDrawing">
    <cdr:from>
      <cdr:x>0.19065</cdr:x>
      <cdr:y>0.18904</cdr:y>
    </cdr:from>
    <cdr:to>
      <cdr:x>0.27698</cdr:x>
      <cdr:y>0.23721</cdr:y>
    </cdr:to>
    <cdr:sp macro="" textlink="">
      <cdr:nvSpPr>
        <cdr:cNvPr id="8" name="CasellaDiTesto 7"/>
        <cdr:cNvSpPr txBox="1"/>
      </cdr:nvSpPr>
      <cdr:spPr>
        <a:xfrm xmlns:a="http://schemas.openxmlformats.org/drawingml/2006/main">
          <a:off x="1009638" y="824681"/>
          <a:ext cx="457194" cy="210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it-IT" sz="1100">
              <a:solidFill>
                <a:srgbClr val="92D050"/>
              </a:solidFill>
            </a:rPr>
            <a:t>TEP</a:t>
          </a:r>
        </a:p>
      </cdr:txBody>
    </cdr:sp>
  </cdr:relSizeAnchor>
  <cdr:relSizeAnchor xmlns:cdr="http://schemas.openxmlformats.org/drawingml/2006/chartDrawing">
    <cdr:from>
      <cdr:x>0.83633</cdr:x>
      <cdr:y>0.18053</cdr:y>
    </cdr:from>
    <cdr:to>
      <cdr:x>0.92086</cdr:x>
      <cdr:y>0.23558</cdr:y>
    </cdr:to>
    <cdr:sp macro="" textlink="">
      <cdr:nvSpPr>
        <cdr:cNvPr id="9" name="CasellaDiTesto 8"/>
        <cdr:cNvSpPr txBox="1"/>
      </cdr:nvSpPr>
      <cdr:spPr>
        <a:xfrm xmlns:a="http://schemas.openxmlformats.org/drawingml/2006/main">
          <a:off x="4429113" y="787555"/>
          <a:ext cx="447662" cy="2401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000">
              <a:solidFill>
                <a:srgbClr val="FF0000"/>
              </a:solidFill>
            </a:rPr>
            <a:t>TEP</a:t>
          </a:r>
        </a:p>
      </cdr:txBody>
    </cdr:sp>
  </cdr:relSizeAnchor>
  <cdr:relSizeAnchor xmlns:cdr="http://schemas.openxmlformats.org/drawingml/2006/chartDrawing">
    <cdr:from>
      <cdr:x>0.74101</cdr:x>
      <cdr:y>0.49771</cdr:y>
    </cdr:from>
    <cdr:to>
      <cdr:x>0.82194</cdr:x>
      <cdr:y>0.56193</cdr:y>
    </cdr:to>
    <cdr:sp macro="" textlink="">
      <cdr:nvSpPr>
        <cdr:cNvPr id="10" name="CasellaDiTesto 9"/>
        <cdr:cNvSpPr txBox="1"/>
      </cdr:nvSpPr>
      <cdr:spPr>
        <a:xfrm xmlns:a="http://schemas.openxmlformats.org/drawingml/2006/main">
          <a:off x="3924293" y="2066926"/>
          <a:ext cx="4286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endParaRPr lang="it-IT" sz="10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0.2428</cdr:x>
      <cdr:y>0.50688</cdr:y>
    </cdr:from>
    <cdr:to>
      <cdr:x>0.33453</cdr:x>
      <cdr:y>0.5711</cdr:y>
    </cdr:to>
    <cdr:sp macro="" textlink="">
      <cdr:nvSpPr>
        <cdr:cNvPr id="11" name="CasellaDiTesto 10"/>
        <cdr:cNvSpPr txBox="1"/>
      </cdr:nvSpPr>
      <cdr:spPr>
        <a:xfrm xmlns:a="http://schemas.openxmlformats.org/drawingml/2006/main">
          <a:off x="1285868" y="2105025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000">
            <a:solidFill>
              <a:srgbClr val="92D05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225136</xdr:colOff>
      <xdr:row>62</xdr:row>
      <xdr:rowOff>51954</xdr:rowOff>
    </xdr:from>
    <xdr:to>
      <xdr:col>5</xdr:col>
      <xdr:colOff>596613</xdr:colOff>
      <xdr:row>73</xdr:row>
      <xdr:rowOff>71004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A1:CI611"/>
  <sheetViews>
    <sheetView showGridLines="0" showRowColHeaders="0" tabSelected="1" zoomScaleNormal="100" workbookViewId="0">
      <selection activeCell="Q10" sqref="Q10"/>
    </sheetView>
  </sheetViews>
  <sheetFormatPr defaultColWidth="0" defaultRowHeight="5.65" customHeight="1" zeroHeight="1"/>
  <cols>
    <col min="1" max="1" width="2.7109375" style="23" customWidth="1"/>
    <col min="2" max="2" width="17.85546875" style="15" customWidth="1"/>
    <col min="3" max="3" width="6.7109375" style="15" customWidth="1"/>
    <col min="4" max="4" width="1.7109375" style="15" customWidth="1"/>
    <col min="5" max="5" width="6.7109375" style="15" customWidth="1"/>
    <col min="6" max="6" width="1.7109375" style="15" customWidth="1"/>
    <col min="7" max="7" width="6.7109375" style="15" customWidth="1"/>
    <col min="8" max="8" width="1.7109375" style="15" customWidth="1"/>
    <col min="9" max="9" width="6.7109375" style="15" customWidth="1"/>
    <col min="10" max="10" width="1.7109375" style="15" customWidth="1"/>
    <col min="11" max="11" width="6.7109375" style="15" customWidth="1"/>
    <col min="12" max="12" width="1.7109375" style="15" customWidth="1"/>
    <col min="13" max="13" width="7.140625" style="15" customWidth="1"/>
    <col min="14" max="14" width="1.7109375" style="15" customWidth="1"/>
    <col min="15" max="15" width="6.7109375" style="15" customWidth="1"/>
    <col min="16" max="16" width="1.7109375" style="15" customWidth="1"/>
    <col min="17" max="17" width="6.7109375" style="15" customWidth="1"/>
    <col min="18" max="18" width="1.7109375" style="15" customWidth="1"/>
    <col min="19" max="19" width="6.7109375" style="15" customWidth="1"/>
    <col min="20" max="20" width="1.7109375" style="15" customWidth="1"/>
    <col min="21" max="21" width="6.7109375" style="15" customWidth="1"/>
    <col min="22" max="22" width="1.7109375" style="15" customWidth="1"/>
    <col min="23" max="23" width="6.7109375" style="15" customWidth="1"/>
    <col min="24" max="24" width="1.7109375" style="15" customWidth="1"/>
    <col min="25" max="25" width="6.7109375" style="15" customWidth="1"/>
    <col min="26" max="26" width="1.7109375" style="15" customWidth="1"/>
    <col min="27" max="27" width="6.7109375" style="15" customWidth="1"/>
    <col min="28" max="28" width="1.7109375" style="15" customWidth="1"/>
    <col min="29" max="29" width="6.7109375" style="15" customWidth="1"/>
    <col min="30" max="30" width="0.140625" style="15" customWidth="1"/>
    <col min="31" max="31" width="0.7109375" style="15" hidden="1" customWidth="1"/>
    <col min="32" max="32" width="6.42578125" style="15" customWidth="1"/>
    <col min="33" max="33" width="14.7109375" style="15" customWidth="1"/>
    <col min="34" max="34" width="19.7109375" style="15" customWidth="1"/>
    <col min="35" max="35" width="9" style="15" customWidth="1"/>
    <col min="36" max="36" width="9.140625" style="15" customWidth="1"/>
    <col min="37" max="37" width="8.7109375" style="15" customWidth="1"/>
    <col min="38" max="38" width="2.7109375" style="23" customWidth="1"/>
    <col min="39" max="87" width="0" style="15" hidden="1" customWidth="1"/>
    <col min="88" max="16384" width="9.140625" style="15" hidden="1"/>
  </cols>
  <sheetData>
    <row r="1" spans="1:87" ht="6" customHeight="1"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3"/>
      <c r="AE1" s="23"/>
      <c r="AF1" s="23"/>
      <c r="AG1" s="23"/>
      <c r="AH1" s="23"/>
      <c r="AI1" s="23"/>
      <c r="AJ1" s="23"/>
      <c r="AK1" s="23"/>
    </row>
    <row r="2" spans="1:87" ht="40.5" customHeight="1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87" s="33" customFormat="1" ht="21.75" customHeight="1">
      <c r="A3" s="23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9"/>
      <c r="AI3" s="58"/>
      <c r="AJ3" s="58"/>
      <c r="AK3" s="58"/>
      <c r="AL3" s="23"/>
    </row>
    <row r="4" spans="1:87" ht="13.5" hidden="1" customHeight="1" thickBot="1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</row>
    <row r="5" spans="1:87" ht="47.25" customHeight="1" thickBot="1">
      <c r="B5" s="60"/>
      <c r="C5" s="61" t="s">
        <v>0</v>
      </c>
      <c r="D5" s="62"/>
      <c r="E5" s="95" t="s">
        <v>12</v>
      </c>
      <c r="F5" s="95"/>
      <c r="G5" s="95" t="s">
        <v>13</v>
      </c>
      <c r="H5" s="95"/>
      <c r="I5" s="95" t="s">
        <v>28</v>
      </c>
      <c r="J5" s="95"/>
      <c r="K5" s="95" t="s">
        <v>25</v>
      </c>
      <c r="L5" s="95"/>
      <c r="M5" s="62" t="s">
        <v>17</v>
      </c>
      <c r="N5" s="62"/>
      <c r="O5" s="93" t="s">
        <v>19</v>
      </c>
      <c r="P5" s="93"/>
      <c r="Q5" s="93" t="s">
        <v>52</v>
      </c>
      <c r="R5" s="93"/>
      <c r="S5" s="94" t="s">
        <v>21</v>
      </c>
      <c r="T5" s="94"/>
      <c r="U5" s="62" t="s">
        <v>27</v>
      </c>
      <c r="V5" s="62"/>
      <c r="W5" s="62" t="s">
        <v>23</v>
      </c>
      <c r="X5" s="58"/>
      <c r="Y5" s="63" t="s">
        <v>75</v>
      </c>
      <c r="Z5" s="58"/>
      <c r="AA5" s="58"/>
      <c r="AB5" s="58"/>
      <c r="AC5" s="58"/>
      <c r="AD5" s="58"/>
      <c r="AE5" s="58"/>
      <c r="AF5" s="58"/>
      <c r="AG5" s="58"/>
      <c r="AH5" s="59"/>
      <c r="AI5" s="58"/>
      <c r="AJ5" s="58"/>
      <c r="AK5" s="58"/>
    </row>
    <row r="6" spans="1:87" ht="20.25" customHeight="1" thickTop="1" thickBot="1">
      <c r="B6" s="64" t="s">
        <v>74</v>
      </c>
      <c r="C6" s="27">
        <v>0</v>
      </c>
      <c r="D6" s="65"/>
      <c r="E6" s="27">
        <v>0</v>
      </c>
      <c r="F6" s="66"/>
      <c r="G6" s="25">
        <v>0</v>
      </c>
      <c r="H6" s="67"/>
      <c r="I6" s="25">
        <v>0</v>
      </c>
      <c r="J6" s="68"/>
      <c r="K6" s="25">
        <v>0</v>
      </c>
      <c r="L6" s="68"/>
      <c r="M6" s="25">
        <v>0</v>
      </c>
      <c r="N6" s="68"/>
      <c r="O6" s="25">
        <v>0</v>
      </c>
      <c r="P6" s="68"/>
      <c r="Q6" s="25">
        <v>0</v>
      </c>
      <c r="R6" s="68"/>
      <c r="S6" s="25">
        <v>0</v>
      </c>
      <c r="T6" s="68"/>
      <c r="U6" s="27">
        <v>0</v>
      </c>
      <c r="V6" s="68"/>
      <c r="W6" s="25">
        <v>0</v>
      </c>
      <c r="X6" s="58"/>
      <c r="Y6" s="69">
        <f>SUM(C6:W6)</f>
        <v>0</v>
      </c>
      <c r="Z6" s="58"/>
      <c r="AA6" s="58"/>
      <c r="AB6" s="58"/>
      <c r="AC6" s="58"/>
      <c r="AD6" s="58"/>
      <c r="AE6" s="58"/>
      <c r="AF6" s="58"/>
      <c r="AG6" s="58"/>
      <c r="AH6" s="84">
        <f>IF(AG14="ok",((SUM($C$8:$W$8)/1000)*((0.6)+(0.4)*EXP(-0.00033*Y6))),"ERRORE")</f>
        <v>0</v>
      </c>
      <c r="AI6" s="58"/>
      <c r="AJ6" s="58"/>
      <c r="AK6" s="58"/>
    </row>
    <row r="7" spans="1:87" s="24" customFormat="1" ht="13.5" customHeight="1" thickTop="1">
      <c r="A7" s="23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88"/>
      <c r="Z7" s="89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23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</row>
    <row r="8" spans="1:87" ht="20.25" customHeight="1">
      <c r="B8" s="70" t="s">
        <v>73</v>
      </c>
      <c r="C8" s="71">
        <f>VLOOKUP($Q$10,Dati!$A$4:$E$9,Dati!$Q$44)*$C$6</f>
        <v>0</v>
      </c>
      <c r="D8" s="60"/>
      <c r="E8" s="71">
        <f>VLOOKUP($Q$10,Dati!$A$13:$E$18,Dati!$Q$44)*E6</f>
        <v>0</v>
      </c>
      <c r="F8" s="72"/>
      <c r="G8" s="71">
        <f>VLOOKUP($Q$10,Dati!$A$22:$E$27,Dati!$Q$44)*G6</f>
        <v>0</v>
      </c>
      <c r="H8" s="72"/>
      <c r="I8" s="71">
        <f>VLOOKUP($Q$10,Dati!$G$4:$K$9,Dati!$Q$44)*I6</f>
        <v>0</v>
      </c>
      <c r="J8" s="72"/>
      <c r="K8" s="71">
        <f>VLOOKUP($Q$10,Dati!$G$13:$K$18,Dati!$Q$44)*K6</f>
        <v>0</v>
      </c>
      <c r="L8" s="72"/>
      <c r="M8" s="71">
        <f>VLOOKUP($Q$10,Dati!$G$22:$K$27,Dati!$Q$44)*M6</f>
        <v>0</v>
      </c>
      <c r="N8" s="72"/>
      <c r="O8" s="71">
        <f>VLOOKUP($Q$10,Dati!$M$4:$R$9,Dati!$Q$44)*O6</f>
        <v>0</v>
      </c>
      <c r="P8" s="72"/>
      <c r="Q8" s="71">
        <f>VLOOKUP($Q$10,Dati!$M$13:$R$18,Dati!$Q$44)*Q6</f>
        <v>0</v>
      </c>
      <c r="R8" s="72"/>
      <c r="S8" s="71">
        <f>VLOOKUP($Q$10,Dati!$M$22:$R$27,Dati!$Q$44)*S6</f>
        <v>0</v>
      </c>
      <c r="T8" s="72"/>
      <c r="U8" s="71">
        <f>VLOOKUP($Q$10,Dati!$A$31:$E$36,Dati!$Q$44)*U6</f>
        <v>0</v>
      </c>
      <c r="V8" s="72"/>
      <c r="W8" s="76">
        <f>VLOOKUP($Q$10,Dati!$G$31:$K$36,Dati!Q44)*W6</f>
        <v>0</v>
      </c>
      <c r="X8" s="58"/>
      <c r="Y8" s="58"/>
      <c r="Z8" s="73"/>
      <c r="AA8" s="58"/>
      <c r="AB8" s="58"/>
      <c r="AC8" s="58"/>
      <c r="AD8" s="58"/>
      <c r="AE8" s="58"/>
      <c r="AF8" s="58"/>
      <c r="AG8" s="58"/>
      <c r="AH8" s="82">
        <f>Dati!J65</f>
        <v>4.6955799999999996</v>
      </c>
      <c r="AI8" s="58"/>
      <c r="AJ8" s="58"/>
      <c r="AK8" s="58"/>
    </row>
    <row r="9" spans="1:87" ht="15.75" thickBot="1">
      <c r="B9" s="60"/>
      <c r="C9" s="60"/>
      <c r="D9" s="58"/>
      <c r="E9" s="58"/>
      <c r="F9" s="58"/>
      <c r="G9" s="74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73"/>
      <c r="Z9" s="73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</row>
    <row r="10" spans="1:87" ht="17.25" thickTop="1" thickBot="1">
      <c r="B10" s="58"/>
      <c r="C10" s="58"/>
      <c r="D10" s="58"/>
      <c r="E10" s="58"/>
      <c r="F10" s="58"/>
      <c r="G10" s="75"/>
      <c r="H10" s="58"/>
      <c r="I10" s="54" t="s">
        <v>97</v>
      </c>
      <c r="J10" s="58"/>
      <c r="K10" s="58"/>
      <c r="L10" s="58"/>
      <c r="M10" s="58"/>
      <c r="N10" s="58"/>
      <c r="O10" s="58"/>
      <c r="P10" s="58"/>
      <c r="Q10" s="26" t="s">
        <v>6</v>
      </c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75"/>
      <c r="AE10" s="86"/>
      <c r="AF10" s="87"/>
      <c r="AG10" s="58"/>
      <c r="AH10" s="58"/>
      <c r="AI10" s="58"/>
      <c r="AJ10" s="59"/>
      <c r="AK10" s="58"/>
    </row>
    <row r="11" spans="1:87" s="33" customFormat="1" ht="15" customHeight="1" thickTop="1">
      <c r="A11" s="23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81">
        <f>Dati!J63</f>
        <v>3.7576899999999998</v>
      </c>
      <c r="AG11" s="58"/>
      <c r="AH11" s="58"/>
      <c r="AI11" s="58"/>
      <c r="AJ11" s="83">
        <f>Dati!J67</f>
        <v>5.1614599999999999</v>
      </c>
      <c r="AK11" s="58"/>
      <c r="AL11" s="23"/>
    </row>
    <row r="12" spans="1:87" s="16" customFormat="1" ht="36" customHeight="1">
      <c r="A12" s="23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80"/>
      <c r="Z12" s="34"/>
      <c r="AA12" s="34"/>
      <c r="AB12" s="34"/>
      <c r="AC12" s="34"/>
      <c r="AD12" s="35"/>
      <c r="AE12" s="34"/>
      <c r="AF12" s="51"/>
      <c r="AG12" s="51"/>
      <c r="AH12" s="51" t="s">
        <v>81</v>
      </c>
      <c r="AI12" s="51"/>
      <c r="AJ12" s="51"/>
      <c r="AK12" s="36"/>
      <c r="AL12" s="23"/>
    </row>
    <row r="13" spans="1:87" s="16" customFormat="1" ht="11.25" customHeight="1" thickBot="1">
      <c r="A13" s="23"/>
      <c r="B13" s="101" t="s">
        <v>72</v>
      </c>
      <c r="C13" s="57" t="s">
        <v>34</v>
      </c>
      <c r="D13" s="35"/>
      <c r="E13" s="57" t="s">
        <v>35</v>
      </c>
      <c r="F13" s="35"/>
      <c r="G13" s="57" t="s">
        <v>36</v>
      </c>
      <c r="H13" s="35"/>
      <c r="I13" s="57" t="s">
        <v>37</v>
      </c>
      <c r="J13" s="35"/>
      <c r="K13" s="57" t="s">
        <v>38</v>
      </c>
      <c r="L13" s="35"/>
      <c r="M13" s="57" t="s">
        <v>39</v>
      </c>
      <c r="N13" s="35"/>
      <c r="O13" s="57" t="s">
        <v>40</v>
      </c>
      <c r="P13" s="35"/>
      <c r="Q13" s="57" t="s">
        <v>41</v>
      </c>
      <c r="R13" s="35"/>
      <c r="S13" s="57" t="s">
        <v>42</v>
      </c>
      <c r="T13" s="35"/>
      <c r="U13" s="57" t="s">
        <v>43</v>
      </c>
      <c r="V13" s="35"/>
      <c r="W13" s="57" t="s">
        <v>44</v>
      </c>
      <c r="X13" s="35"/>
      <c r="Y13" s="57" t="s">
        <v>45</v>
      </c>
      <c r="Z13" s="35"/>
      <c r="AA13" s="37" t="s">
        <v>46</v>
      </c>
      <c r="AB13" s="38"/>
      <c r="AC13" s="37" t="s">
        <v>76</v>
      </c>
      <c r="AD13" s="35"/>
      <c r="AE13" s="35"/>
      <c r="AF13" s="52"/>
      <c r="AG13" s="51"/>
      <c r="AH13" s="51" t="s">
        <v>82</v>
      </c>
      <c r="AI13" s="51"/>
      <c r="AJ13" s="51"/>
      <c r="AK13" s="36"/>
      <c r="AL13" s="23"/>
    </row>
    <row r="14" spans="1:87" s="16" customFormat="1" ht="17.25" thickTop="1" thickBot="1">
      <c r="A14" s="23"/>
      <c r="B14" s="102"/>
      <c r="C14" s="55">
        <v>0</v>
      </c>
      <c r="D14" s="35"/>
      <c r="E14" s="55">
        <v>0</v>
      </c>
      <c r="F14" s="35"/>
      <c r="G14" s="55">
        <v>0</v>
      </c>
      <c r="H14" s="35"/>
      <c r="I14" s="55">
        <v>0</v>
      </c>
      <c r="J14" s="35"/>
      <c r="K14" s="55">
        <v>0</v>
      </c>
      <c r="L14" s="35"/>
      <c r="M14" s="55">
        <v>0</v>
      </c>
      <c r="N14" s="35"/>
      <c r="O14" s="55">
        <v>0</v>
      </c>
      <c r="P14" s="35"/>
      <c r="Q14" s="55">
        <v>0</v>
      </c>
      <c r="R14" s="35"/>
      <c r="S14" s="55">
        <v>0</v>
      </c>
      <c r="T14" s="35"/>
      <c r="U14" s="55">
        <v>0</v>
      </c>
      <c r="V14" s="35"/>
      <c r="W14" s="55">
        <v>0</v>
      </c>
      <c r="X14" s="35"/>
      <c r="Y14" s="55">
        <v>0</v>
      </c>
      <c r="Z14" s="35"/>
      <c r="AA14" s="39">
        <f>SUM(C14:Y14)</f>
        <v>0</v>
      </c>
      <c r="AB14" s="40"/>
      <c r="AC14" s="39">
        <f>AA14*0.000187</f>
        <v>0</v>
      </c>
      <c r="AD14" s="35"/>
      <c r="AE14" s="35"/>
      <c r="AF14" s="52"/>
      <c r="AG14" s="51" t="str">
        <f>IF(SUM(B6:W6)&gt;1000000,"errore","ok")</f>
        <v>ok</v>
      </c>
      <c r="AH14" s="51" t="s">
        <v>83</v>
      </c>
      <c r="AI14" s="51"/>
      <c r="AJ14" s="51"/>
      <c r="AK14" s="36"/>
      <c r="AL14" s="23"/>
    </row>
    <row r="15" spans="1:87" ht="17.25" thickTop="1" thickBot="1">
      <c r="B15" s="103" t="s">
        <v>53</v>
      </c>
      <c r="C15" s="57" t="s">
        <v>34</v>
      </c>
      <c r="D15" s="35"/>
      <c r="E15" s="57" t="s">
        <v>35</v>
      </c>
      <c r="F15" s="35"/>
      <c r="G15" s="57" t="s">
        <v>36</v>
      </c>
      <c r="H15" s="35"/>
      <c r="I15" s="57" t="s">
        <v>37</v>
      </c>
      <c r="J15" s="35"/>
      <c r="K15" s="57" t="s">
        <v>38</v>
      </c>
      <c r="L15" s="35"/>
      <c r="M15" s="57" t="s">
        <v>39</v>
      </c>
      <c r="N15" s="35"/>
      <c r="O15" s="57" t="s">
        <v>40</v>
      </c>
      <c r="P15" s="35"/>
      <c r="Q15" s="57" t="s">
        <v>41</v>
      </c>
      <c r="R15" s="35"/>
      <c r="S15" s="57" t="s">
        <v>42</v>
      </c>
      <c r="T15" s="35"/>
      <c r="U15" s="57" t="s">
        <v>43</v>
      </c>
      <c r="V15" s="35"/>
      <c r="W15" s="57" t="s">
        <v>44</v>
      </c>
      <c r="X15" s="35"/>
      <c r="Y15" s="57" t="s">
        <v>45</v>
      </c>
      <c r="Z15" s="34"/>
      <c r="AA15" s="37" t="s">
        <v>49</v>
      </c>
      <c r="AB15" s="34"/>
      <c r="AC15" s="37" t="s">
        <v>76</v>
      </c>
      <c r="AD15" s="34"/>
      <c r="AE15" s="34"/>
      <c r="AF15" s="51"/>
      <c r="AG15" s="51"/>
      <c r="AH15" s="51" t="s">
        <v>84</v>
      </c>
      <c r="AI15" s="51"/>
      <c r="AJ15" s="51"/>
      <c r="AK15" s="36"/>
    </row>
    <row r="16" spans="1:87" ht="17.25" thickTop="1" thickBot="1">
      <c r="B16" s="104"/>
      <c r="C16" s="55">
        <v>0</v>
      </c>
      <c r="D16" s="35"/>
      <c r="E16" s="55">
        <v>0</v>
      </c>
      <c r="F16" s="35"/>
      <c r="G16" s="55">
        <v>0</v>
      </c>
      <c r="H16" s="35"/>
      <c r="I16" s="55">
        <v>0</v>
      </c>
      <c r="J16" s="35"/>
      <c r="K16" s="55">
        <v>0</v>
      </c>
      <c r="L16" s="35"/>
      <c r="M16" s="55">
        <v>0</v>
      </c>
      <c r="N16" s="35"/>
      <c r="O16" s="55"/>
      <c r="P16" s="35"/>
      <c r="Q16" s="55">
        <v>0</v>
      </c>
      <c r="R16" s="35"/>
      <c r="S16" s="55">
        <v>0</v>
      </c>
      <c r="T16" s="35"/>
      <c r="U16" s="55">
        <v>0</v>
      </c>
      <c r="V16" s="35"/>
      <c r="W16" s="55">
        <v>0</v>
      </c>
      <c r="X16" s="35"/>
      <c r="Y16" s="55">
        <v>0</v>
      </c>
      <c r="Z16" s="34"/>
      <c r="AA16" s="39">
        <f>SUM(C16:Y16)</f>
        <v>0</v>
      </c>
      <c r="AB16" s="40"/>
      <c r="AC16" s="39">
        <f>AA16*0.00082</f>
        <v>0</v>
      </c>
      <c r="AD16" s="34"/>
      <c r="AE16" s="34"/>
      <c r="AF16" s="51"/>
      <c r="AG16" s="53">
        <f>IF(C22="Gasolio  [ton] (1,017 tep)",1.017,IF(C22="Olio combustibile",1.01,IF(C22="GPL  [ton] (1,099 tep)",1.099,IF(C22="Benzina [ton] (1,051 tep)",1.051,IF(C22="Carbon Fossile [ton](0,74)",0.74,IF(C22="Prodotti Antracinosi [ton] (0,7 tep)",0.7,IF(C22="Legna da Ardere [ton] (0,45 tep)",0.45,IF(C22="Carbone di Legna [ton] (0,75 tep)",0.75,IF(C22="Lignite [ton] (0,25 tep)",0.25,IF(C22="Pellet [ton] (0,401 tep)",0.401,IF(C22="Biogas [1000Nm3] (0,55 tep)",0.55,IF(C22="Olii vegetali [ton] (0,88 tep)",0.88,IF(C22="Legna macinata fresca cippato [ton] (0,2 tep)",0.2,IF(C22="Gas naturale liquefatto [ton] (1,079 tep)",1.079,))))))))))))))</f>
        <v>1.0169999999999999</v>
      </c>
      <c r="AH16" s="51" t="s">
        <v>85</v>
      </c>
      <c r="AI16" s="51"/>
      <c r="AJ16" s="51"/>
      <c r="AK16" s="36"/>
    </row>
    <row r="17" spans="1:87" ht="15.75" hidden="1" thickTop="1">
      <c r="B17" s="41"/>
      <c r="C17" s="42"/>
      <c r="D17" s="35"/>
      <c r="E17" s="42"/>
      <c r="F17" s="35"/>
      <c r="G17" s="42"/>
      <c r="H17" s="35"/>
      <c r="I17" s="42"/>
      <c r="J17" s="35"/>
      <c r="K17" s="42"/>
      <c r="L17" s="35"/>
      <c r="M17" s="42"/>
      <c r="N17" s="35"/>
      <c r="O17" s="42"/>
      <c r="P17" s="35"/>
      <c r="Q17" s="42"/>
      <c r="R17" s="35"/>
      <c r="S17" s="42"/>
      <c r="T17" s="35"/>
      <c r="U17" s="42"/>
      <c r="V17" s="35"/>
      <c r="W17" s="42"/>
      <c r="X17" s="35"/>
      <c r="Y17" s="42"/>
      <c r="Z17" s="34"/>
      <c r="AA17" s="43"/>
      <c r="AB17" s="43"/>
      <c r="AC17" s="43"/>
      <c r="AD17" s="34"/>
      <c r="AE17" s="34"/>
      <c r="AF17" s="51"/>
      <c r="AG17" s="53"/>
      <c r="AH17" s="51" t="s">
        <v>77</v>
      </c>
      <c r="AI17" s="51"/>
      <c r="AJ17" s="51"/>
      <c r="AK17" s="36"/>
    </row>
    <row r="18" spans="1:87" ht="15.75" hidden="1" thickTop="1">
      <c r="B18" s="41"/>
      <c r="C18" s="42"/>
      <c r="D18" s="35"/>
      <c r="E18" s="42"/>
      <c r="F18" s="35"/>
      <c r="G18" s="42"/>
      <c r="H18" s="35"/>
      <c r="I18" s="42"/>
      <c r="J18" s="35"/>
      <c r="K18" s="42"/>
      <c r="L18" s="35"/>
      <c r="M18" s="42"/>
      <c r="N18" s="35"/>
      <c r="O18" s="42"/>
      <c r="P18" s="35"/>
      <c r="Q18" s="42"/>
      <c r="R18" s="35"/>
      <c r="S18" s="42"/>
      <c r="T18" s="35"/>
      <c r="U18" s="42"/>
      <c r="V18" s="35"/>
      <c r="W18" s="42"/>
      <c r="X18" s="35"/>
      <c r="Y18" s="42"/>
      <c r="Z18" s="34"/>
      <c r="AA18" s="43"/>
      <c r="AB18" s="43"/>
      <c r="AC18" s="43"/>
      <c r="AD18" s="34"/>
      <c r="AE18" s="34"/>
      <c r="AF18" s="51"/>
      <c r="AG18" s="53"/>
      <c r="AH18" s="51" t="s">
        <v>78</v>
      </c>
      <c r="AI18" s="51"/>
      <c r="AJ18" s="51"/>
      <c r="AK18" s="36"/>
    </row>
    <row r="19" spans="1:87" ht="0.75" hidden="1" customHeight="1" thickTop="1">
      <c r="B19" s="41"/>
      <c r="C19" s="42"/>
      <c r="D19" s="35"/>
      <c r="E19" s="42"/>
      <c r="F19" s="35"/>
      <c r="G19" s="42"/>
      <c r="H19" s="35"/>
      <c r="I19" s="42"/>
      <c r="J19" s="35"/>
      <c r="K19" s="42"/>
      <c r="L19" s="35"/>
      <c r="M19" s="42"/>
      <c r="N19" s="35"/>
      <c r="O19" s="42"/>
      <c r="P19" s="35"/>
      <c r="Q19" s="42"/>
      <c r="R19" s="35"/>
      <c r="S19" s="42"/>
      <c r="T19" s="35"/>
      <c r="U19" s="42"/>
      <c r="V19" s="35"/>
      <c r="W19" s="42"/>
      <c r="X19" s="35"/>
      <c r="Y19" s="42"/>
      <c r="Z19" s="34"/>
      <c r="AA19" s="43"/>
      <c r="AB19" s="43"/>
      <c r="AC19" s="43"/>
      <c r="AD19" s="34"/>
      <c r="AE19" s="34"/>
      <c r="AF19" s="51"/>
      <c r="AG19" s="53"/>
      <c r="AH19" s="51" t="s">
        <v>79</v>
      </c>
      <c r="AI19" s="51"/>
      <c r="AJ19" s="51"/>
      <c r="AK19" s="36"/>
    </row>
    <row r="20" spans="1:87" ht="15" hidden="1">
      <c r="B20" s="41"/>
      <c r="C20" s="42"/>
      <c r="D20" s="35"/>
      <c r="E20" s="42"/>
      <c r="F20" s="35"/>
      <c r="G20" s="42"/>
      <c r="H20" s="35"/>
      <c r="I20" s="42"/>
      <c r="J20" s="35"/>
      <c r="K20" s="42"/>
      <c r="L20" s="35"/>
      <c r="M20" s="42"/>
      <c r="N20" s="35"/>
      <c r="O20" s="42"/>
      <c r="P20" s="35"/>
      <c r="Q20" s="42"/>
      <c r="R20" s="35"/>
      <c r="S20" s="42"/>
      <c r="T20" s="35"/>
      <c r="U20" s="42"/>
      <c r="V20" s="35"/>
      <c r="W20" s="42"/>
      <c r="X20" s="35"/>
      <c r="Y20" s="42"/>
      <c r="Z20" s="34"/>
      <c r="AA20" s="43"/>
      <c r="AB20" s="43"/>
      <c r="AC20" s="43"/>
      <c r="AD20" s="34"/>
      <c r="AE20" s="34"/>
      <c r="AF20" s="51"/>
      <c r="AG20" s="53"/>
      <c r="AH20" s="51" t="s">
        <v>80</v>
      </c>
      <c r="AI20" s="51"/>
      <c r="AJ20" s="51"/>
      <c r="AK20" s="36"/>
    </row>
    <row r="21" spans="1:87" ht="17.25" customHeight="1" thickTop="1" thickBot="1">
      <c r="B21" s="44"/>
      <c r="C21" s="45"/>
      <c r="D21" s="45"/>
      <c r="E21" s="45"/>
      <c r="F21" s="45"/>
      <c r="G21" s="45"/>
      <c r="H21" s="45"/>
      <c r="I21" s="45"/>
      <c r="J21" s="45"/>
      <c r="K21" s="45"/>
      <c r="L21" s="34"/>
      <c r="M21" s="37" t="s">
        <v>48</v>
      </c>
      <c r="N21" s="34"/>
      <c r="O21" s="37" t="s">
        <v>47</v>
      </c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51"/>
      <c r="AG21" s="51"/>
      <c r="AH21" s="51" t="s">
        <v>86</v>
      </c>
      <c r="AI21" s="51"/>
      <c r="AJ21" s="51"/>
      <c r="AK21" s="36"/>
    </row>
    <row r="22" spans="1:87" ht="17.25" customHeight="1" thickTop="1" thickBot="1">
      <c r="B22" s="44"/>
      <c r="C22" s="96" t="s">
        <v>54</v>
      </c>
      <c r="D22" s="97"/>
      <c r="E22" s="97"/>
      <c r="F22" s="97"/>
      <c r="G22" s="97"/>
      <c r="H22" s="97"/>
      <c r="I22" s="98"/>
      <c r="J22" s="45"/>
      <c r="K22" s="45"/>
      <c r="L22" s="34"/>
      <c r="M22" s="55">
        <v>0</v>
      </c>
      <c r="N22" s="34"/>
      <c r="O22" s="39">
        <f>M22*AG16</f>
        <v>0</v>
      </c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51"/>
      <c r="AG22" s="53">
        <f>IF(C24="Gasolio  [ton] (1,017 tep)",1.017,IF(C24="Olio combustibile",1.01,IF(C24="GPL  [ton] (1,099 tep)",1.099,IF(C24="Benzina [ton] (1,051 tep)",1.051,IF(C24="Carbon Fossile [ton](0,74)",0.74,IF(C24="Prodotti Antracinosi [ton] (0,7 tep)",0.7,IF(C24="Legna da Ardere [ton] (0,45 tep)",0.45,IF(C24="Carbone di Legna [ton] (0,75 tep)",0.75,IF(C24="Lignite [ton] (0,25 tep)",0.25,IF(C24="Pellet [ton] (0,401 tep)",0.401,IF(C24="Biogas [1000Nm3] (0,55 tep)",0.55,IF(C24="Olii vegetali [ton] (0,88 tep)",0.88,IF(C24="Legna macinata fresca cippato [ton] (0,2 tep)",0.2,IF(C24="Gas naturale liquefatto [ton] (1,079 tep)",1.079,))))))))))))))</f>
        <v>1.099</v>
      </c>
      <c r="AH22" s="51" t="s">
        <v>87</v>
      </c>
      <c r="AI22" s="51"/>
      <c r="AJ22" s="51"/>
      <c r="AK22" s="36"/>
    </row>
    <row r="23" spans="1:87" ht="12.75" customHeight="1" thickTop="1" thickBot="1">
      <c r="B23" s="34"/>
      <c r="C23" s="34"/>
      <c r="D23" s="34"/>
      <c r="E23" s="34"/>
      <c r="F23" s="34"/>
      <c r="G23" s="45"/>
      <c r="H23" s="45"/>
      <c r="I23" s="45"/>
      <c r="J23" s="34"/>
      <c r="K23" s="44"/>
      <c r="L23" s="34"/>
      <c r="M23" s="46" t="s">
        <v>48</v>
      </c>
      <c r="N23" s="34"/>
      <c r="O23" s="37" t="s">
        <v>47</v>
      </c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51"/>
      <c r="AG23" s="51"/>
      <c r="AH23" s="51" t="s">
        <v>88</v>
      </c>
      <c r="AI23" s="51"/>
      <c r="AJ23" s="51"/>
      <c r="AK23" s="36"/>
    </row>
    <row r="24" spans="1:87" ht="17.25" customHeight="1" thickTop="1" thickBot="1">
      <c r="B24" s="34"/>
      <c r="C24" s="96" t="s">
        <v>70</v>
      </c>
      <c r="D24" s="99"/>
      <c r="E24" s="99"/>
      <c r="F24" s="99"/>
      <c r="G24" s="99"/>
      <c r="H24" s="99"/>
      <c r="I24" s="100"/>
      <c r="J24" s="34"/>
      <c r="K24" s="44"/>
      <c r="L24" s="34"/>
      <c r="M24" s="55">
        <v>0</v>
      </c>
      <c r="N24" s="34"/>
      <c r="O24" s="39">
        <f>M24*AG22</f>
        <v>0</v>
      </c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47"/>
      <c r="AB24" s="34"/>
      <c r="AC24" s="34"/>
      <c r="AD24" s="34"/>
      <c r="AE24" s="34"/>
      <c r="AF24" s="51"/>
      <c r="AG24" s="53">
        <f>IF(C26="Gasolio  [ton] (1,017 tep)",1.017,IF(C26="Olio combustibile",1.01,IF(C26="GPL  [ton] (1,099 tep)",1.099,IF(C26="Benzina [ton] (1,051 tep)",1.051,IF(C26="Carbon Fossile [ton](0,74)",0.74,IF(C26="Prodotti Antracinosi [ton] (0,7 tep)",0.7,IF(C26="Legna da Ardere [ton] (0,45 tep)",0.45,IF(C26="Carbone di Legna [ton] (0,75 tep)",0.75,IF(C26="Lignite [ton] (0,25 tep)",0.25,IF(C26="Pellet [ton] (0,401 tep)",0.401,IF(C26="Biogas [1000Nm3] (0,55 tep)",0.55,IF(C26="Olii vegetali [ton] (0,88 tep)",0.88,IF(C26="Legna macinata fresca cippato [ton] (0,2 tep)",0.2,IF(C26="Gas naturale liquefatto [ton] (1,079 tep)",1.079,))))))))))))))</f>
        <v>0.40100000000000002</v>
      </c>
      <c r="AH24" s="51" t="s">
        <v>89</v>
      </c>
      <c r="AI24" s="51"/>
      <c r="AJ24" s="51"/>
      <c r="AK24" s="36"/>
    </row>
    <row r="25" spans="1:87" ht="12.75" customHeight="1" thickTop="1" thickBot="1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48" t="s">
        <v>48</v>
      </c>
      <c r="N25" s="34"/>
      <c r="O25" s="37" t="s">
        <v>47</v>
      </c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51"/>
      <c r="AG25" s="51"/>
      <c r="AH25" s="51"/>
      <c r="AI25" s="51"/>
      <c r="AJ25" s="51"/>
      <c r="AK25" s="36"/>
    </row>
    <row r="26" spans="1:87" s="19" customFormat="1" ht="17.25" customHeight="1" thickTop="1" thickBot="1">
      <c r="A26" s="23"/>
      <c r="B26" s="34"/>
      <c r="C26" s="96" t="s">
        <v>71</v>
      </c>
      <c r="D26" s="99"/>
      <c r="E26" s="99"/>
      <c r="F26" s="99"/>
      <c r="G26" s="99"/>
      <c r="H26" s="99"/>
      <c r="I26" s="100"/>
      <c r="J26" s="34"/>
      <c r="K26" s="34"/>
      <c r="L26" s="34"/>
      <c r="M26" s="55">
        <v>0</v>
      </c>
      <c r="N26" s="34"/>
      <c r="O26" s="39">
        <f>M26*AG24</f>
        <v>0</v>
      </c>
      <c r="P26" s="49"/>
      <c r="Q26" s="49"/>
      <c r="R26" s="49"/>
      <c r="S26" s="49"/>
      <c r="T26" s="34"/>
      <c r="U26" s="34"/>
      <c r="V26" s="34"/>
      <c r="W26" s="34"/>
      <c r="X26" s="34"/>
      <c r="Y26" s="34"/>
      <c r="Z26" s="49"/>
      <c r="AA26" s="49"/>
      <c r="AB26" s="49"/>
      <c r="AC26" s="49"/>
      <c r="AD26" s="50"/>
      <c r="AE26" s="49"/>
      <c r="AF26" s="34"/>
      <c r="AG26" s="49"/>
      <c r="AH26" s="49"/>
      <c r="AI26" s="49"/>
      <c r="AJ26" s="34"/>
      <c r="AK26" s="34"/>
      <c r="AL26" s="23"/>
    </row>
    <row r="27" spans="1:87" ht="12.75" customHeight="1" thickTop="1" thickBot="1"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7" t="s">
        <v>47</v>
      </c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47"/>
      <c r="AH27" s="34"/>
      <c r="AI27" s="34"/>
      <c r="AJ27" s="34"/>
      <c r="AK27" s="34"/>
    </row>
    <row r="28" spans="1:87" ht="17.25" customHeight="1" thickTop="1" thickBot="1">
      <c r="B28" s="34"/>
      <c r="C28" s="90" t="s">
        <v>29</v>
      </c>
      <c r="D28" s="91"/>
      <c r="E28" s="91"/>
      <c r="F28" s="91"/>
      <c r="G28" s="91"/>
      <c r="H28" s="91"/>
      <c r="I28" s="92"/>
      <c r="J28" s="34"/>
      <c r="K28" s="34"/>
      <c r="L28" s="34"/>
      <c r="M28" s="34"/>
      <c r="N28" s="34"/>
      <c r="O28" s="55">
        <v>0</v>
      </c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</row>
    <row r="29" spans="1:87" ht="20.25" thickTop="1" thickBot="1"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85">
        <f>(AC14+AC16+O22+O24+O26+O28)</f>
        <v>0</v>
      </c>
      <c r="AI29" s="34"/>
      <c r="AJ29" s="34"/>
      <c r="AK29" s="34"/>
    </row>
    <row r="30" spans="1:87" ht="15.75" thickTop="1"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</row>
    <row r="31" spans="1:87" s="23" customFormat="1" ht="20.25" customHeight="1">
      <c r="B31" s="56" t="s">
        <v>90</v>
      </c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</row>
    <row r="32" spans="1:87" ht="15" hidden="1">
      <c r="A32" s="29"/>
      <c r="M32" s="20"/>
      <c r="Q32" s="20"/>
      <c r="U32" s="17"/>
      <c r="X32" s="17"/>
      <c r="Y32" s="17"/>
      <c r="Z32" s="17"/>
      <c r="AA32" s="17"/>
      <c r="AB32" s="17"/>
      <c r="AL32" s="29"/>
    </row>
    <row r="33" spans="1:38" ht="15" hidden="1">
      <c r="A33" s="29"/>
      <c r="M33" s="20"/>
      <c r="Q33" s="20"/>
      <c r="U33" s="17"/>
      <c r="V33" s="17"/>
      <c r="W33" s="17"/>
      <c r="X33" s="17"/>
      <c r="Y33" s="17"/>
      <c r="Z33" s="17"/>
      <c r="AA33" s="17"/>
      <c r="AB33" s="17"/>
      <c r="AL33" s="29"/>
    </row>
    <row r="34" spans="1:38" ht="15" hidden="1">
      <c r="A34" s="29"/>
      <c r="M34" s="20"/>
      <c r="P34" s="20"/>
      <c r="Q34" s="18"/>
      <c r="R34" s="18"/>
      <c r="S34" s="18"/>
      <c r="T34" s="20"/>
      <c r="U34" s="18"/>
      <c r="AL34" s="29"/>
    </row>
    <row r="35" spans="1:38" ht="15" hidden="1">
      <c r="A35" s="29"/>
      <c r="N35" s="17"/>
      <c r="O35" s="17"/>
      <c r="P35" s="20"/>
      <c r="Q35" s="18"/>
      <c r="R35" s="18"/>
      <c r="S35" s="18"/>
      <c r="T35" s="20"/>
      <c r="U35" s="18"/>
      <c r="AL35" s="29"/>
    </row>
    <row r="36" spans="1:38" ht="15" hidden="1">
      <c r="A36" s="29"/>
      <c r="P36" s="20"/>
      <c r="T36" s="20"/>
      <c r="AL36" s="29"/>
    </row>
    <row r="37" spans="1:38" ht="5.65" hidden="1" customHeight="1">
      <c r="A37" s="29"/>
      <c r="AL37" s="29"/>
    </row>
    <row r="38" spans="1:38" ht="5.65" hidden="1" customHeight="1">
      <c r="A38" s="29"/>
      <c r="AL38" s="29"/>
    </row>
    <row r="39" spans="1:38" ht="5.65" hidden="1" customHeight="1">
      <c r="A39" s="29"/>
      <c r="AL39" s="29"/>
    </row>
    <row r="40" spans="1:38" ht="5.65" hidden="1" customHeight="1">
      <c r="A40" s="29"/>
      <c r="AL40" s="29"/>
    </row>
    <row r="41" spans="1:38" ht="5.65" hidden="1" customHeight="1">
      <c r="A41" s="29"/>
      <c r="AL41" s="29"/>
    </row>
    <row r="42" spans="1:38" ht="5.65" hidden="1" customHeight="1">
      <c r="A42" s="29"/>
      <c r="AL42" s="29"/>
    </row>
    <row r="43" spans="1:38" ht="5.65" hidden="1" customHeight="1">
      <c r="A43" s="29"/>
      <c r="AL43" s="29"/>
    </row>
    <row r="44" spans="1:38" ht="5.65" hidden="1" customHeight="1">
      <c r="A44" s="29"/>
      <c r="AL44" s="29"/>
    </row>
    <row r="45" spans="1:38" ht="5.65" hidden="1" customHeight="1">
      <c r="A45" s="29"/>
      <c r="AL45" s="29"/>
    </row>
    <row r="46" spans="1:38" ht="5.65" hidden="1" customHeight="1">
      <c r="A46" s="29"/>
      <c r="AL46" s="29"/>
    </row>
    <row r="47" spans="1:38" ht="5.65" hidden="1" customHeight="1">
      <c r="A47" s="29"/>
      <c r="AL47" s="29"/>
    </row>
    <row r="48" spans="1:38" ht="5.65" hidden="1" customHeight="1">
      <c r="A48" s="29"/>
      <c r="AL48" s="29"/>
    </row>
    <row r="49" spans="1:38" ht="5.65" hidden="1" customHeight="1">
      <c r="A49" s="29"/>
      <c r="AL49" s="29"/>
    </row>
    <row r="50" spans="1:38" ht="5.65" hidden="1" customHeight="1">
      <c r="A50" s="29"/>
      <c r="AL50" s="29"/>
    </row>
    <row r="51" spans="1:38" ht="5.65" hidden="1" customHeight="1">
      <c r="A51" s="29"/>
      <c r="AL51" s="29"/>
    </row>
    <row r="52" spans="1:38" ht="5.65" hidden="1" customHeight="1">
      <c r="A52" s="29"/>
      <c r="AL52" s="29"/>
    </row>
    <row r="53" spans="1:38" ht="5.65" hidden="1" customHeight="1">
      <c r="A53" s="29"/>
      <c r="AL53" s="29"/>
    </row>
    <row r="54" spans="1:38" ht="5.65" hidden="1" customHeight="1">
      <c r="A54" s="29"/>
      <c r="AL54" s="29"/>
    </row>
    <row r="55" spans="1:38" ht="5.65" hidden="1" customHeight="1">
      <c r="A55" s="29"/>
      <c r="AL55" s="29"/>
    </row>
    <row r="56" spans="1:38" ht="5.65" hidden="1" customHeight="1">
      <c r="A56" s="29"/>
      <c r="AL56" s="29"/>
    </row>
    <row r="57" spans="1:38" ht="5.65" hidden="1" customHeight="1">
      <c r="A57" s="29"/>
      <c r="AL57" s="29"/>
    </row>
    <row r="58" spans="1:38" ht="5.65" hidden="1" customHeight="1">
      <c r="A58" s="29"/>
      <c r="AL58" s="29"/>
    </row>
    <row r="59" spans="1:38" ht="5.65" hidden="1" customHeight="1">
      <c r="A59" s="29"/>
      <c r="AL59" s="29"/>
    </row>
    <row r="60" spans="1:38" ht="5.65" hidden="1" customHeight="1">
      <c r="A60" s="29"/>
      <c r="AL60" s="29"/>
    </row>
    <row r="61" spans="1:38" ht="5.65" hidden="1" customHeight="1">
      <c r="A61" s="29"/>
      <c r="AL61" s="29"/>
    </row>
    <row r="62" spans="1:38" ht="5.65" hidden="1" customHeight="1">
      <c r="A62" s="29"/>
      <c r="AL62" s="29"/>
    </row>
    <row r="63" spans="1:38" ht="5.65" hidden="1" customHeight="1">
      <c r="A63" s="29"/>
      <c r="AL63" s="29"/>
    </row>
    <row r="64" spans="1:38" ht="5.65" hidden="1" customHeight="1">
      <c r="A64" s="29"/>
      <c r="AL64" s="29"/>
    </row>
    <row r="65" spans="1:38" ht="5.65" hidden="1" customHeight="1">
      <c r="A65" s="29"/>
      <c r="AL65" s="29"/>
    </row>
    <row r="66" spans="1:38" ht="5.65" hidden="1" customHeight="1">
      <c r="A66" s="29"/>
      <c r="AL66" s="29"/>
    </row>
    <row r="67" spans="1:38" ht="5.65" hidden="1" customHeight="1">
      <c r="A67" s="29"/>
      <c r="AL67" s="29"/>
    </row>
    <row r="68" spans="1:38" ht="5.65" hidden="1" customHeight="1">
      <c r="A68" s="29"/>
      <c r="AL68" s="29"/>
    </row>
    <row r="69" spans="1:38" ht="5.65" hidden="1" customHeight="1">
      <c r="A69" s="29"/>
      <c r="AL69" s="29"/>
    </row>
    <row r="70" spans="1:38" ht="5.65" hidden="1" customHeight="1">
      <c r="A70" s="29"/>
      <c r="AL70" s="29"/>
    </row>
    <row r="71" spans="1:38" ht="5.65" hidden="1" customHeight="1">
      <c r="A71" s="29"/>
      <c r="AL71" s="29"/>
    </row>
    <row r="72" spans="1:38" ht="5.65" hidden="1" customHeight="1">
      <c r="A72" s="29"/>
      <c r="AL72" s="29"/>
    </row>
    <row r="73" spans="1:38" ht="5.65" hidden="1" customHeight="1">
      <c r="A73" s="29"/>
      <c r="AL73" s="29"/>
    </row>
    <row r="74" spans="1:38" ht="5.65" hidden="1" customHeight="1">
      <c r="A74" s="29"/>
      <c r="AL74" s="29"/>
    </row>
    <row r="75" spans="1:38" ht="5.65" hidden="1" customHeight="1">
      <c r="A75" s="29"/>
      <c r="AL75" s="29"/>
    </row>
    <row r="76" spans="1:38" ht="5.65" hidden="1" customHeight="1">
      <c r="A76" s="29"/>
      <c r="AL76" s="29"/>
    </row>
    <row r="77" spans="1:38" ht="5.65" hidden="1" customHeight="1">
      <c r="A77" s="29"/>
      <c r="AL77" s="29"/>
    </row>
    <row r="78" spans="1:38" ht="5.65" hidden="1" customHeight="1">
      <c r="A78" s="29"/>
      <c r="AL78" s="29"/>
    </row>
    <row r="79" spans="1:38" ht="5.65" hidden="1" customHeight="1">
      <c r="A79" s="29"/>
      <c r="AL79" s="29"/>
    </row>
    <row r="80" spans="1:38" ht="5.65" hidden="1" customHeight="1">
      <c r="A80" s="29"/>
      <c r="AL80" s="29"/>
    </row>
    <row r="81" spans="1:38" ht="5.65" hidden="1" customHeight="1">
      <c r="A81" s="29"/>
      <c r="AL81" s="29"/>
    </row>
    <row r="82" spans="1:38" ht="5.65" hidden="1" customHeight="1">
      <c r="A82" s="29"/>
      <c r="AL82" s="29"/>
    </row>
    <row r="83" spans="1:38" ht="5.65" hidden="1" customHeight="1">
      <c r="A83" s="29"/>
      <c r="AL83" s="29"/>
    </row>
    <row r="84" spans="1:38" ht="5.65" hidden="1" customHeight="1">
      <c r="A84" s="29"/>
      <c r="AL84" s="29"/>
    </row>
    <row r="85" spans="1:38" ht="5.65" hidden="1" customHeight="1">
      <c r="A85" s="29"/>
      <c r="AL85" s="29"/>
    </row>
    <row r="86" spans="1:38" ht="5.65" hidden="1" customHeight="1">
      <c r="A86" s="29"/>
      <c r="AL86" s="29"/>
    </row>
    <row r="87" spans="1:38" ht="5.65" hidden="1" customHeight="1">
      <c r="A87" s="29"/>
      <c r="AL87" s="29"/>
    </row>
    <row r="88" spans="1:38" ht="5.65" hidden="1" customHeight="1">
      <c r="A88" s="29"/>
      <c r="AL88" s="29"/>
    </row>
    <row r="89" spans="1:38" ht="5.65" hidden="1" customHeight="1">
      <c r="A89" s="29"/>
      <c r="AL89" s="29"/>
    </row>
    <row r="90" spans="1:38" ht="5.65" hidden="1" customHeight="1">
      <c r="A90" s="29"/>
      <c r="AL90" s="29"/>
    </row>
    <row r="91" spans="1:38" ht="5.65" hidden="1" customHeight="1">
      <c r="A91" s="29"/>
      <c r="AL91" s="29"/>
    </row>
    <row r="92" spans="1:38" ht="5.65" hidden="1" customHeight="1">
      <c r="A92" s="29"/>
      <c r="AL92" s="29"/>
    </row>
    <row r="93" spans="1:38" ht="5.65" hidden="1" customHeight="1">
      <c r="A93" s="29"/>
      <c r="AL93" s="29"/>
    </row>
    <row r="94" spans="1:38" ht="5.65" hidden="1" customHeight="1">
      <c r="A94" s="29"/>
      <c r="AL94" s="29"/>
    </row>
    <row r="95" spans="1:38" ht="5.65" hidden="1" customHeight="1">
      <c r="A95" s="29"/>
      <c r="AL95" s="29"/>
    </row>
    <row r="96" spans="1:38" ht="5.65" hidden="1" customHeight="1">
      <c r="A96" s="29"/>
      <c r="AL96" s="29"/>
    </row>
    <row r="97" spans="1:38" ht="5.65" hidden="1" customHeight="1">
      <c r="A97" s="29"/>
      <c r="AL97" s="29"/>
    </row>
    <row r="98" spans="1:38" ht="5.65" hidden="1" customHeight="1">
      <c r="A98" s="29"/>
      <c r="AL98" s="29"/>
    </row>
    <row r="99" spans="1:38" ht="5.65" hidden="1" customHeight="1">
      <c r="A99" s="29"/>
      <c r="AL99" s="29"/>
    </row>
    <row r="100" spans="1:38" ht="5.65" hidden="1" customHeight="1">
      <c r="A100" s="29"/>
      <c r="AL100" s="29"/>
    </row>
    <row r="101" spans="1:38" ht="5.65" hidden="1" customHeight="1">
      <c r="A101" s="29"/>
      <c r="AL101" s="29"/>
    </row>
    <row r="102" spans="1:38" ht="5.65" hidden="1" customHeight="1">
      <c r="A102" s="29"/>
      <c r="AL102" s="29"/>
    </row>
    <row r="103" spans="1:38" ht="5.65" hidden="1" customHeight="1">
      <c r="A103" s="29"/>
      <c r="AL103" s="29"/>
    </row>
    <row r="104" spans="1:38" ht="5.65" hidden="1" customHeight="1">
      <c r="A104" s="29"/>
      <c r="AL104" s="29"/>
    </row>
    <row r="105" spans="1:38" ht="5.65" hidden="1" customHeight="1">
      <c r="A105" s="29"/>
      <c r="AL105" s="29"/>
    </row>
    <row r="106" spans="1:38" ht="5.65" hidden="1" customHeight="1">
      <c r="A106" s="29"/>
      <c r="AL106" s="29"/>
    </row>
    <row r="107" spans="1:38" ht="5.65" hidden="1" customHeight="1">
      <c r="A107" s="29"/>
      <c r="AL107" s="29"/>
    </row>
    <row r="108" spans="1:38" ht="5.65" hidden="1" customHeight="1">
      <c r="A108" s="29"/>
      <c r="AL108" s="29"/>
    </row>
    <row r="109" spans="1:38" ht="5.65" hidden="1" customHeight="1">
      <c r="A109" s="29"/>
      <c r="AL109" s="29"/>
    </row>
    <row r="110" spans="1:38" ht="5.65" hidden="1" customHeight="1">
      <c r="A110" s="29"/>
      <c r="AL110" s="29"/>
    </row>
    <row r="111" spans="1:38" ht="5.65" hidden="1" customHeight="1">
      <c r="A111" s="29"/>
      <c r="AL111" s="29"/>
    </row>
    <row r="112" spans="1:38" ht="5.65" hidden="1" customHeight="1">
      <c r="A112" s="29"/>
      <c r="AL112" s="29"/>
    </row>
    <row r="113" spans="1:38" ht="5.65" hidden="1" customHeight="1">
      <c r="A113" s="29"/>
      <c r="AL113" s="29"/>
    </row>
    <row r="114" spans="1:38" ht="5.65" hidden="1" customHeight="1">
      <c r="A114" s="29"/>
      <c r="AL114" s="29"/>
    </row>
    <row r="115" spans="1:38" ht="5.65" hidden="1" customHeight="1">
      <c r="A115" s="29"/>
      <c r="AL115" s="29"/>
    </row>
    <row r="116" spans="1:38" ht="5.65" hidden="1" customHeight="1">
      <c r="A116" s="29"/>
      <c r="AL116" s="29"/>
    </row>
    <row r="117" spans="1:38" ht="5.65" hidden="1" customHeight="1">
      <c r="A117" s="29"/>
      <c r="AL117" s="29"/>
    </row>
    <row r="118" spans="1:38" ht="5.65" hidden="1" customHeight="1">
      <c r="A118" s="29"/>
      <c r="AL118" s="29"/>
    </row>
    <row r="119" spans="1:38" ht="5.65" hidden="1" customHeight="1">
      <c r="A119" s="29"/>
      <c r="AL119" s="29"/>
    </row>
    <row r="120" spans="1:38" ht="5.65" hidden="1" customHeight="1">
      <c r="A120" s="29"/>
      <c r="AL120" s="29"/>
    </row>
    <row r="121" spans="1:38" ht="5.65" hidden="1" customHeight="1">
      <c r="A121" s="29"/>
      <c r="AL121" s="29"/>
    </row>
    <row r="122" spans="1:38" ht="5.65" hidden="1" customHeight="1">
      <c r="A122" s="29"/>
      <c r="AL122" s="29"/>
    </row>
    <row r="123" spans="1:38" ht="5.65" hidden="1" customHeight="1">
      <c r="A123" s="29"/>
      <c r="AL123" s="29"/>
    </row>
    <row r="124" spans="1:38" ht="5.65" hidden="1" customHeight="1">
      <c r="A124" s="29"/>
      <c r="AL124" s="29"/>
    </row>
    <row r="125" spans="1:38" ht="5.65" hidden="1" customHeight="1">
      <c r="A125" s="29"/>
      <c r="AL125" s="29"/>
    </row>
    <row r="126" spans="1:38" ht="5.65" hidden="1" customHeight="1">
      <c r="A126" s="29"/>
      <c r="AL126" s="29"/>
    </row>
    <row r="127" spans="1:38" ht="5.65" hidden="1" customHeight="1">
      <c r="A127" s="29"/>
      <c r="AL127" s="29"/>
    </row>
    <row r="128" spans="1:38" ht="5.65" hidden="1" customHeight="1">
      <c r="A128" s="29"/>
      <c r="AL128" s="29"/>
    </row>
    <row r="129" spans="1:38" ht="5.65" hidden="1" customHeight="1">
      <c r="A129" s="29"/>
      <c r="AL129" s="29"/>
    </row>
    <row r="130" spans="1:38" ht="5.65" hidden="1" customHeight="1">
      <c r="A130" s="29"/>
      <c r="AL130" s="29"/>
    </row>
    <row r="131" spans="1:38" ht="5.65" hidden="1" customHeight="1">
      <c r="A131" s="29"/>
      <c r="AL131" s="29"/>
    </row>
    <row r="132" spans="1:38" ht="5.65" hidden="1" customHeight="1">
      <c r="A132" s="29"/>
      <c r="AL132" s="29"/>
    </row>
    <row r="133" spans="1:38" ht="5.65" hidden="1" customHeight="1">
      <c r="A133" s="29"/>
      <c r="AL133" s="29"/>
    </row>
    <row r="134" spans="1:38" ht="5.65" hidden="1" customHeight="1">
      <c r="A134" s="29"/>
      <c r="AL134" s="29"/>
    </row>
    <row r="135" spans="1:38" ht="5.65" hidden="1" customHeight="1">
      <c r="A135" s="29"/>
      <c r="AL135" s="29"/>
    </row>
    <row r="136" spans="1:38" ht="5.65" hidden="1" customHeight="1">
      <c r="A136" s="29"/>
      <c r="AL136" s="29"/>
    </row>
    <row r="137" spans="1:38" ht="5.65" hidden="1" customHeight="1">
      <c r="A137" s="29"/>
      <c r="AL137" s="29"/>
    </row>
    <row r="138" spans="1:38" ht="5.65" hidden="1" customHeight="1">
      <c r="A138" s="29"/>
      <c r="AL138" s="29"/>
    </row>
    <row r="139" spans="1:38" ht="5.65" hidden="1" customHeight="1">
      <c r="A139" s="29"/>
      <c r="AL139" s="29"/>
    </row>
    <row r="140" spans="1:38" ht="5.65" hidden="1" customHeight="1">
      <c r="A140" s="29"/>
      <c r="AL140" s="29"/>
    </row>
    <row r="141" spans="1:38" ht="5.65" hidden="1" customHeight="1">
      <c r="A141" s="29"/>
      <c r="AL141" s="29"/>
    </row>
    <row r="142" spans="1:38" ht="5.65" hidden="1" customHeight="1">
      <c r="A142" s="29"/>
      <c r="AL142" s="29"/>
    </row>
    <row r="143" spans="1:38" ht="5.65" hidden="1" customHeight="1">
      <c r="A143" s="29"/>
      <c r="AL143" s="29"/>
    </row>
    <row r="144" spans="1:38" ht="5.65" hidden="1" customHeight="1">
      <c r="A144" s="29"/>
      <c r="AL144" s="29"/>
    </row>
    <row r="145" spans="1:38" ht="5.65" hidden="1" customHeight="1">
      <c r="A145" s="29"/>
      <c r="AL145" s="29"/>
    </row>
    <row r="146" spans="1:38" ht="5.65" hidden="1" customHeight="1">
      <c r="A146" s="29"/>
      <c r="AL146" s="29"/>
    </row>
    <row r="147" spans="1:38" ht="5.65" hidden="1" customHeight="1">
      <c r="A147" s="29"/>
      <c r="AL147" s="29"/>
    </row>
    <row r="148" spans="1:38" ht="5.65" hidden="1" customHeight="1">
      <c r="A148" s="29"/>
      <c r="AL148" s="29"/>
    </row>
    <row r="149" spans="1:38" ht="5.65" hidden="1" customHeight="1">
      <c r="A149" s="29"/>
      <c r="AL149" s="29"/>
    </row>
    <row r="150" spans="1:38" ht="5.65" hidden="1" customHeight="1">
      <c r="A150" s="29"/>
      <c r="AL150" s="29"/>
    </row>
    <row r="151" spans="1:38" ht="5.65" hidden="1" customHeight="1">
      <c r="A151" s="29"/>
      <c r="AL151" s="29"/>
    </row>
    <row r="152" spans="1:38" ht="5.65" hidden="1" customHeight="1">
      <c r="A152" s="29"/>
      <c r="AL152" s="29"/>
    </row>
    <row r="153" spans="1:38" ht="5.65" hidden="1" customHeight="1">
      <c r="A153" s="29"/>
      <c r="AL153" s="29"/>
    </row>
    <row r="154" spans="1:38" ht="5.65" hidden="1" customHeight="1">
      <c r="A154" s="29"/>
      <c r="AL154" s="29"/>
    </row>
    <row r="155" spans="1:38" ht="5.65" hidden="1" customHeight="1">
      <c r="A155" s="29"/>
      <c r="AL155" s="29"/>
    </row>
    <row r="156" spans="1:38" ht="5.65" hidden="1" customHeight="1">
      <c r="A156" s="29"/>
      <c r="AL156" s="29"/>
    </row>
    <row r="157" spans="1:38" ht="5.65" hidden="1" customHeight="1">
      <c r="A157" s="29"/>
      <c r="AL157" s="29"/>
    </row>
    <row r="158" spans="1:38" ht="5.65" hidden="1" customHeight="1">
      <c r="A158" s="29"/>
      <c r="AL158" s="29"/>
    </row>
    <row r="159" spans="1:38" ht="5.65" hidden="1" customHeight="1">
      <c r="A159" s="29"/>
      <c r="AL159" s="29"/>
    </row>
    <row r="160" spans="1:38" ht="5.65" hidden="1" customHeight="1">
      <c r="A160" s="29"/>
      <c r="AL160" s="29"/>
    </row>
    <row r="161" spans="1:38" ht="5.65" hidden="1" customHeight="1">
      <c r="A161" s="29"/>
      <c r="AL161" s="29"/>
    </row>
    <row r="162" spans="1:38" ht="5.65" hidden="1" customHeight="1">
      <c r="A162" s="29"/>
      <c r="AL162" s="29"/>
    </row>
    <row r="163" spans="1:38" ht="5.65" hidden="1" customHeight="1">
      <c r="A163" s="29"/>
      <c r="AL163" s="29"/>
    </row>
    <row r="164" spans="1:38" ht="5.65" hidden="1" customHeight="1">
      <c r="A164" s="29"/>
      <c r="AL164" s="29"/>
    </row>
    <row r="165" spans="1:38" ht="5.65" hidden="1" customHeight="1">
      <c r="A165" s="29"/>
      <c r="AL165" s="29"/>
    </row>
    <row r="166" spans="1:38" ht="5.65" hidden="1" customHeight="1">
      <c r="A166" s="29"/>
      <c r="AL166" s="29"/>
    </row>
    <row r="167" spans="1:38" ht="5.65" hidden="1" customHeight="1">
      <c r="A167" s="29"/>
      <c r="AL167" s="29"/>
    </row>
    <row r="168" spans="1:38" ht="5.65" hidden="1" customHeight="1">
      <c r="A168" s="29"/>
      <c r="AL168" s="29"/>
    </row>
    <row r="169" spans="1:38" ht="5.65" hidden="1" customHeight="1">
      <c r="A169" s="29"/>
      <c r="AL169" s="29"/>
    </row>
    <row r="170" spans="1:38" ht="5.65" hidden="1" customHeight="1">
      <c r="A170" s="29"/>
      <c r="AL170" s="29"/>
    </row>
    <row r="171" spans="1:38" ht="5.65" hidden="1" customHeight="1">
      <c r="A171" s="29"/>
      <c r="AL171" s="29"/>
    </row>
    <row r="172" spans="1:38" ht="5.65" hidden="1" customHeight="1">
      <c r="A172" s="29"/>
      <c r="AL172" s="29"/>
    </row>
    <row r="173" spans="1:38" ht="5.65" hidden="1" customHeight="1">
      <c r="A173" s="29"/>
      <c r="AL173" s="29"/>
    </row>
    <row r="174" spans="1:38" ht="5.65" hidden="1" customHeight="1">
      <c r="A174" s="29"/>
      <c r="AL174" s="29"/>
    </row>
    <row r="175" spans="1:38" ht="5.65" hidden="1" customHeight="1">
      <c r="A175" s="29"/>
      <c r="AL175" s="29"/>
    </row>
    <row r="176" spans="1:38" ht="5.65" hidden="1" customHeight="1">
      <c r="A176" s="29"/>
      <c r="AL176" s="29"/>
    </row>
    <row r="177" spans="1:38" ht="5.65" hidden="1" customHeight="1">
      <c r="A177" s="29"/>
      <c r="AL177" s="29"/>
    </row>
    <row r="178" spans="1:38" ht="5.65" hidden="1" customHeight="1">
      <c r="A178" s="29"/>
      <c r="AL178" s="29"/>
    </row>
    <row r="179" spans="1:38" ht="5.65" hidden="1" customHeight="1">
      <c r="A179" s="29"/>
      <c r="AL179" s="29"/>
    </row>
    <row r="180" spans="1:38" ht="5.65" hidden="1" customHeight="1">
      <c r="A180" s="29"/>
      <c r="AL180" s="29"/>
    </row>
    <row r="181" spans="1:38" ht="5.65" hidden="1" customHeight="1">
      <c r="A181" s="29"/>
      <c r="AL181" s="29"/>
    </row>
    <row r="182" spans="1:38" ht="5.65" hidden="1" customHeight="1">
      <c r="A182" s="29"/>
      <c r="AL182" s="29"/>
    </row>
    <row r="183" spans="1:38" ht="5.65" hidden="1" customHeight="1">
      <c r="A183" s="29"/>
      <c r="AL183" s="29"/>
    </row>
    <row r="184" spans="1:38" ht="5.65" hidden="1" customHeight="1">
      <c r="A184" s="29"/>
      <c r="AL184" s="29"/>
    </row>
    <row r="185" spans="1:38" ht="5.65" hidden="1" customHeight="1">
      <c r="A185" s="29"/>
      <c r="AL185" s="29"/>
    </row>
    <row r="186" spans="1:38" ht="5.65" hidden="1" customHeight="1">
      <c r="A186" s="29"/>
      <c r="AL186" s="29"/>
    </row>
    <row r="187" spans="1:38" ht="5.65" hidden="1" customHeight="1">
      <c r="A187" s="29"/>
      <c r="AL187" s="29"/>
    </row>
    <row r="188" spans="1:38" ht="5.65" hidden="1" customHeight="1">
      <c r="A188" s="29"/>
      <c r="AL188" s="29"/>
    </row>
    <row r="189" spans="1:38" ht="5.65" hidden="1" customHeight="1">
      <c r="A189" s="29"/>
      <c r="AL189" s="29"/>
    </row>
    <row r="190" spans="1:38" ht="5.65" hidden="1" customHeight="1">
      <c r="A190" s="29"/>
      <c r="AL190" s="29"/>
    </row>
    <row r="191" spans="1:38" ht="5.65" hidden="1" customHeight="1">
      <c r="A191" s="29"/>
      <c r="AL191" s="29"/>
    </row>
    <row r="192" spans="1:38" ht="5.65" hidden="1" customHeight="1">
      <c r="A192" s="29"/>
      <c r="AL192" s="29"/>
    </row>
    <row r="193" spans="1:38" ht="5.65" hidden="1" customHeight="1">
      <c r="A193" s="29"/>
      <c r="AL193" s="29"/>
    </row>
    <row r="194" spans="1:38" ht="5.65" hidden="1" customHeight="1">
      <c r="A194" s="29"/>
      <c r="AL194" s="29"/>
    </row>
    <row r="195" spans="1:38" ht="5.65" hidden="1" customHeight="1">
      <c r="A195" s="29"/>
      <c r="AL195" s="29"/>
    </row>
    <row r="196" spans="1:38" ht="5.65" hidden="1" customHeight="1">
      <c r="A196" s="29"/>
      <c r="AL196" s="29"/>
    </row>
    <row r="197" spans="1:38" ht="5.65" hidden="1" customHeight="1">
      <c r="A197" s="29"/>
      <c r="AL197" s="29"/>
    </row>
    <row r="198" spans="1:38" ht="5.65" hidden="1" customHeight="1">
      <c r="A198" s="29"/>
      <c r="AL198" s="29"/>
    </row>
    <row r="199" spans="1:38" ht="5.65" hidden="1" customHeight="1">
      <c r="A199" s="29"/>
      <c r="AL199" s="29"/>
    </row>
    <row r="200" spans="1:38" ht="5.65" hidden="1" customHeight="1">
      <c r="A200" s="29"/>
      <c r="AL200" s="29"/>
    </row>
    <row r="201" spans="1:38" ht="5.65" hidden="1" customHeight="1">
      <c r="A201" s="29"/>
      <c r="AL201" s="29"/>
    </row>
    <row r="202" spans="1:38" ht="5.65" hidden="1" customHeight="1">
      <c r="A202" s="29"/>
      <c r="AL202" s="29"/>
    </row>
    <row r="203" spans="1:38" ht="5.65" hidden="1" customHeight="1">
      <c r="A203" s="29"/>
      <c r="AL203" s="29"/>
    </row>
    <row r="204" spans="1:38" ht="5.65" hidden="1" customHeight="1">
      <c r="A204" s="29"/>
      <c r="AL204" s="29"/>
    </row>
    <row r="205" spans="1:38" ht="5.65" hidden="1" customHeight="1">
      <c r="A205" s="29"/>
      <c r="AL205" s="29"/>
    </row>
    <row r="206" spans="1:38" ht="5.65" hidden="1" customHeight="1">
      <c r="A206" s="29"/>
      <c r="AL206" s="29"/>
    </row>
    <row r="207" spans="1:38" ht="5.65" hidden="1" customHeight="1">
      <c r="A207" s="29"/>
      <c r="AL207" s="29"/>
    </row>
    <row r="208" spans="1:38" ht="5.65" hidden="1" customHeight="1">
      <c r="A208" s="29"/>
      <c r="AL208" s="29"/>
    </row>
    <row r="209" spans="1:38" ht="5.65" hidden="1" customHeight="1">
      <c r="A209" s="29"/>
      <c r="AL209" s="29"/>
    </row>
    <row r="210" spans="1:38" ht="5.65" hidden="1" customHeight="1">
      <c r="A210" s="29"/>
      <c r="AL210" s="29"/>
    </row>
    <row r="211" spans="1:38" ht="5.65" hidden="1" customHeight="1">
      <c r="A211" s="29"/>
      <c r="AL211" s="29"/>
    </row>
    <row r="212" spans="1:38" ht="5.65" hidden="1" customHeight="1">
      <c r="A212" s="29"/>
      <c r="AL212" s="29"/>
    </row>
    <row r="213" spans="1:38" ht="5.65" hidden="1" customHeight="1">
      <c r="A213" s="29"/>
      <c r="AL213" s="29"/>
    </row>
    <row r="214" spans="1:38" ht="5.65" hidden="1" customHeight="1">
      <c r="A214" s="29"/>
      <c r="AL214" s="29"/>
    </row>
    <row r="215" spans="1:38" ht="5.65" hidden="1" customHeight="1">
      <c r="A215" s="29"/>
      <c r="AL215" s="29"/>
    </row>
    <row r="216" spans="1:38" ht="5.65" hidden="1" customHeight="1">
      <c r="A216" s="29"/>
      <c r="AL216" s="29"/>
    </row>
    <row r="217" spans="1:38" ht="5.65" hidden="1" customHeight="1">
      <c r="A217" s="29"/>
      <c r="AL217" s="29"/>
    </row>
    <row r="218" spans="1:38" ht="5.65" hidden="1" customHeight="1">
      <c r="A218" s="29"/>
      <c r="AL218" s="29"/>
    </row>
    <row r="219" spans="1:38" ht="5.65" hidden="1" customHeight="1">
      <c r="A219" s="29"/>
      <c r="AL219" s="29"/>
    </row>
    <row r="220" spans="1:38" ht="5.65" hidden="1" customHeight="1">
      <c r="A220" s="29"/>
      <c r="AL220" s="29"/>
    </row>
    <row r="221" spans="1:38" ht="5.65" hidden="1" customHeight="1">
      <c r="A221" s="29"/>
      <c r="AL221" s="29"/>
    </row>
    <row r="222" spans="1:38" ht="5.65" hidden="1" customHeight="1">
      <c r="A222" s="29"/>
      <c r="AL222" s="29"/>
    </row>
    <row r="223" spans="1:38" ht="5.65" hidden="1" customHeight="1">
      <c r="A223" s="29"/>
      <c r="AL223" s="29"/>
    </row>
    <row r="224" spans="1:38" ht="5.65" hidden="1" customHeight="1">
      <c r="A224" s="29"/>
      <c r="AL224" s="29"/>
    </row>
    <row r="225" spans="1:38" ht="5.65" hidden="1" customHeight="1">
      <c r="A225" s="29"/>
      <c r="AL225" s="29"/>
    </row>
    <row r="226" spans="1:38" ht="5.65" hidden="1" customHeight="1">
      <c r="A226" s="29"/>
      <c r="AL226" s="29"/>
    </row>
    <row r="227" spans="1:38" ht="5.65" hidden="1" customHeight="1">
      <c r="A227" s="29"/>
      <c r="AL227" s="29"/>
    </row>
    <row r="228" spans="1:38" ht="5.65" hidden="1" customHeight="1">
      <c r="A228" s="29"/>
      <c r="AL228" s="29"/>
    </row>
    <row r="229" spans="1:38" ht="5.65" hidden="1" customHeight="1">
      <c r="A229" s="29"/>
      <c r="AL229" s="29"/>
    </row>
    <row r="230" spans="1:38" ht="5.65" hidden="1" customHeight="1">
      <c r="A230" s="29"/>
      <c r="AL230" s="29"/>
    </row>
    <row r="231" spans="1:38" ht="5.65" hidden="1" customHeight="1">
      <c r="A231" s="29"/>
      <c r="AL231" s="29"/>
    </row>
    <row r="232" spans="1:38" ht="5.65" hidden="1" customHeight="1">
      <c r="A232" s="29"/>
      <c r="AL232" s="29"/>
    </row>
    <row r="233" spans="1:38" ht="5.65" hidden="1" customHeight="1">
      <c r="A233" s="29"/>
      <c r="AL233" s="29"/>
    </row>
    <row r="234" spans="1:38" ht="5.65" hidden="1" customHeight="1">
      <c r="A234" s="29"/>
      <c r="AL234" s="29"/>
    </row>
    <row r="235" spans="1:38" ht="5.65" hidden="1" customHeight="1">
      <c r="A235" s="29"/>
      <c r="AL235" s="29"/>
    </row>
    <row r="236" spans="1:38" ht="5.65" hidden="1" customHeight="1">
      <c r="A236" s="29"/>
      <c r="AL236" s="29"/>
    </row>
    <row r="237" spans="1:38" ht="5.65" hidden="1" customHeight="1">
      <c r="A237" s="29"/>
      <c r="AL237" s="29"/>
    </row>
    <row r="238" spans="1:38" ht="5.65" hidden="1" customHeight="1">
      <c r="A238" s="29"/>
      <c r="AL238" s="29"/>
    </row>
    <row r="239" spans="1:38" ht="5.65" hidden="1" customHeight="1">
      <c r="A239" s="29"/>
      <c r="AL239" s="29"/>
    </row>
    <row r="240" spans="1:38" ht="5.65" hidden="1" customHeight="1">
      <c r="A240" s="29"/>
      <c r="AL240" s="29"/>
    </row>
    <row r="241" spans="1:38" ht="5.65" hidden="1" customHeight="1">
      <c r="A241" s="29"/>
      <c r="AL241" s="29"/>
    </row>
    <row r="242" spans="1:38" ht="5.65" hidden="1" customHeight="1">
      <c r="A242" s="29"/>
      <c r="AL242" s="29"/>
    </row>
    <row r="243" spans="1:38" ht="5.65" hidden="1" customHeight="1">
      <c r="A243" s="29"/>
      <c r="AL243" s="29"/>
    </row>
    <row r="244" spans="1:38" ht="5.65" hidden="1" customHeight="1">
      <c r="A244" s="29"/>
      <c r="AL244" s="29"/>
    </row>
    <row r="245" spans="1:38" ht="5.65" hidden="1" customHeight="1">
      <c r="A245" s="29"/>
      <c r="AL245" s="29"/>
    </row>
    <row r="246" spans="1:38" ht="5.65" hidden="1" customHeight="1">
      <c r="A246" s="29"/>
      <c r="AL246" s="29"/>
    </row>
    <row r="247" spans="1:38" ht="5.65" hidden="1" customHeight="1">
      <c r="A247" s="29"/>
      <c r="AL247" s="29"/>
    </row>
    <row r="248" spans="1:38" ht="5.65" hidden="1" customHeight="1">
      <c r="A248" s="29"/>
      <c r="AL248" s="29"/>
    </row>
    <row r="249" spans="1:38" ht="5.65" hidden="1" customHeight="1">
      <c r="A249" s="29"/>
      <c r="AL249" s="29"/>
    </row>
    <row r="250" spans="1:38" ht="5.65" hidden="1" customHeight="1">
      <c r="A250" s="29"/>
      <c r="AL250" s="29"/>
    </row>
    <row r="251" spans="1:38" ht="5.65" hidden="1" customHeight="1">
      <c r="A251" s="29"/>
      <c r="AL251" s="29"/>
    </row>
    <row r="252" spans="1:38" ht="5.65" hidden="1" customHeight="1">
      <c r="A252" s="29"/>
      <c r="AL252" s="29"/>
    </row>
    <row r="253" spans="1:38" ht="5.65" hidden="1" customHeight="1">
      <c r="A253" s="29"/>
      <c r="AL253" s="29"/>
    </row>
    <row r="254" spans="1:38" ht="5.65" hidden="1" customHeight="1">
      <c r="A254" s="29"/>
      <c r="AL254" s="29"/>
    </row>
    <row r="255" spans="1:38" ht="5.65" hidden="1" customHeight="1">
      <c r="A255" s="29"/>
      <c r="AL255" s="29"/>
    </row>
    <row r="256" spans="1:38" ht="5.65" hidden="1" customHeight="1">
      <c r="A256" s="29"/>
      <c r="AL256" s="29"/>
    </row>
    <row r="257" spans="1:38" ht="5.65" hidden="1" customHeight="1">
      <c r="A257" s="29"/>
      <c r="AL257" s="29"/>
    </row>
    <row r="258" spans="1:38" ht="5.65" hidden="1" customHeight="1">
      <c r="A258" s="29"/>
      <c r="AL258" s="29"/>
    </row>
    <row r="259" spans="1:38" ht="5.65" hidden="1" customHeight="1">
      <c r="A259" s="29"/>
      <c r="AL259" s="29"/>
    </row>
    <row r="260" spans="1:38" ht="5.65" hidden="1" customHeight="1">
      <c r="A260" s="29"/>
      <c r="AL260" s="29"/>
    </row>
    <row r="261" spans="1:38" ht="5.65" hidden="1" customHeight="1">
      <c r="A261" s="29"/>
      <c r="AL261" s="29"/>
    </row>
    <row r="262" spans="1:38" ht="5.65" hidden="1" customHeight="1">
      <c r="A262" s="29"/>
      <c r="AL262" s="29"/>
    </row>
    <row r="263" spans="1:38" ht="5.65" hidden="1" customHeight="1">
      <c r="A263" s="29"/>
      <c r="AL263" s="29"/>
    </row>
    <row r="264" spans="1:38" ht="5.65" hidden="1" customHeight="1">
      <c r="A264" s="29"/>
      <c r="AL264" s="29"/>
    </row>
    <row r="265" spans="1:38" ht="5.65" hidden="1" customHeight="1">
      <c r="A265" s="29"/>
      <c r="AL265" s="29"/>
    </row>
    <row r="266" spans="1:38" ht="5.65" hidden="1" customHeight="1">
      <c r="A266" s="29"/>
      <c r="AL266" s="29"/>
    </row>
    <row r="267" spans="1:38" ht="5.65" hidden="1" customHeight="1">
      <c r="A267" s="29"/>
      <c r="AL267" s="29"/>
    </row>
    <row r="268" spans="1:38" ht="5.65" hidden="1" customHeight="1">
      <c r="A268" s="29"/>
      <c r="AL268" s="29"/>
    </row>
    <row r="269" spans="1:38" ht="5.65" hidden="1" customHeight="1">
      <c r="A269" s="29"/>
      <c r="AL269" s="29"/>
    </row>
    <row r="270" spans="1:38" ht="5.65" hidden="1" customHeight="1">
      <c r="A270" s="29"/>
      <c r="AL270" s="29"/>
    </row>
    <row r="271" spans="1:38" ht="5.65" hidden="1" customHeight="1">
      <c r="A271" s="29"/>
      <c r="AL271" s="29"/>
    </row>
    <row r="272" spans="1:38" ht="5.65" hidden="1" customHeight="1">
      <c r="A272" s="29"/>
      <c r="AL272" s="29"/>
    </row>
    <row r="273" spans="1:38" ht="5.65" hidden="1" customHeight="1">
      <c r="A273" s="29"/>
      <c r="AL273" s="29"/>
    </row>
    <row r="274" spans="1:38" ht="5.65" hidden="1" customHeight="1">
      <c r="A274" s="29"/>
      <c r="AL274" s="29"/>
    </row>
    <row r="275" spans="1:38" ht="5.65" hidden="1" customHeight="1">
      <c r="A275" s="29"/>
      <c r="AL275" s="29"/>
    </row>
    <row r="276" spans="1:38" ht="5.65" hidden="1" customHeight="1">
      <c r="A276" s="29"/>
      <c r="AL276" s="29"/>
    </row>
    <row r="277" spans="1:38" ht="5.65" hidden="1" customHeight="1">
      <c r="A277" s="29"/>
      <c r="AL277" s="29"/>
    </row>
    <row r="278" spans="1:38" ht="5.65" hidden="1" customHeight="1">
      <c r="A278" s="29"/>
      <c r="AL278" s="29"/>
    </row>
    <row r="279" spans="1:38" ht="5.65" hidden="1" customHeight="1">
      <c r="A279" s="29"/>
      <c r="AL279" s="29"/>
    </row>
    <row r="280" spans="1:38" ht="5.65" hidden="1" customHeight="1">
      <c r="A280" s="29"/>
      <c r="AL280" s="29"/>
    </row>
    <row r="281" spans="1:38" ht="5.65" hidden="1" customHeight="1">
      <c r="A281" s="29"/>
      <c r="AL281" s="29"/>
    </row>
    <row r="282" spans="1:38" ht="5.65" hidden="1" customHeight="1">
      <c r="A282" s="29"/>
      <c r="AL282" s="29"/>
    </row>
    <row r="283" spans="1:38" ht="5.65" hidden="1" customHeight="1">
      <c r="A283" s="29"/>
      <c r="AL283" s="29"/>
    </row>
    <row r="284" spans="1:38" ht="5.65" hidden="1" customHeight="1">
      <c r="A284" s="29"/>
      <c r="AL284" s="29"/>
    </row>
    <row r="285" spans="1:38" ht="5.65" hidden="1" customHeight="1">
      <c r="A285" s="29"/>
      <c r="AL285" s="29"/>
    </row>
    <row r="286" spans="1:38" ht="5.65" hidden="1" customHeight="1">
      <c r="A286" s="29"/>
      <c r="AL286" s="29"/>
    </row>
    <row r="287" spans="1:38" ht="5.65" hidden="1" customHeight="1">
      <c r="A287" s="29"/>
      <c r="AL287" s="29"/>
    </row>
    <row r="288" spans="1:38" ht="5.65" hidden="1" customHeight="1">
      <c r="A288" s="29"/>
      <c r="AL288" s="29"/>
    </row>
    <row r="289" spans="1:38" ht="5.65" hidden="1" customHeight="1">
      <c r="A289" s="29"/>
      <c r="AL289" s="29"/>
    </row>
    <row r="290" spans="1:38" ht="5.65" hidden="1" customHeight="1">
      <c r="A290" s="29"/>
      <c r="AL290" s="29"/>
    </row>
    <row r="291" spans="1:38" ht="5.65" hidden="1" customHeight="1">
      <c r="A291" s="29"/>
      <c r="AL291" s="29"/>
    </row>
    <row r="292" spans="1:38" ht="5.65" hidden="1" customHeight="1">
      <c r="A292" s="29"/>
      <c r="AL292" s="29"/>
    </row>
    <row r="293" spans="1:38" ht="5.65" hidden="1" customHeight="1">
      <c r="A293" s="29"/>
      <c r="AL293" s="29"/>
    </row>
    <row r="294" spans="1:38" ht="5.65" hidden="1" customHeight="1">
      <c r="A294" s="29"/>
      <c r="AL294" s="29"/>
    </row>
    <row r="295" spans="1:38" ht="5.65" hidden="1" customHeight="1">
      <c r="A295" s="29"/>
      <c r="AL295" s="29"/>
    </row>
    <row r="296" spans="1:38" ht="5.65" hidden="1" customHeight="1">
      <c r="A296" s="29"/>
      <c r="AL296" s="29"/>
    </row>
    <row r="297" spans="1:38" ht="5.65" hidden="1" customHeight="1">
      <c r="A297" s="29"/>
      <c r="AL297" s="29"/>
    </row>
    <row r="298" spans="1:38" ht="5.65" hidden="1" customHeight="1">
      <c r="A298" s="29"/>
      <c r="AL298" s="29"/>
    </row>
    <row r="299" spans="1:38" ht="5.65" hidden="1" customHeight="1">
      <c r="A299" s="29"/>
      <c r="AL299" s="29"/>
    </row>
    <row r="300" spans="1:38" ht="5.65" hidden="1" customHeight="1">
      <c r="A300" s="29"/>
      <c r="AL300" s="29"/>
    </row>
    <row r="301" spans="1:38" ht="5.65" hidden="1" customHeight="1">
      <c r="A301" s="29"/>
      <c r="AL301" s="29"/>
    </row>
    <row r="302" spans="1:38" ht="5.65" hidden="1" customHeight="1">
      <c r="A302" s="29"/>
      <c r="AL302" s="29"/>
    </row>
    <row r="303" spans="1:38" ht="5.65" hidden="1" customHeight="1">
      <c r="A303" s="29"/>
      <c r="AL303" s="29"/>
    </row>
    <row r="304" spans="1:38" ht="5.65" hidden="1" customHeight="1">
      <c r="A304" s="29"/>
      <c r="AL304" s="29"/>
    </row>
    <row r="305" spans="1:38" ht="5.65" hidden="1" customHeight="1">
      <c r="A305" s="29"/>
      <c r="AL305" s="29"/>
    </row>
    <row r="306" spans="1:38" ht="5.65" hidden="1" customHeight="1">
      <c r="A306" s="29"/>
      <c r="AL306" s="29"/>
    </row>
    <row r="307" spans="1:38" ht="5.65" hidden="1" customHeight="1">
      <c r="A307" s="29"/>
      <c r="AL307" s="29"/>
    </row>
    <row r="308" spans="1:38" ht="5.65" hidden="1" customHeight="1">
      <c r="A308" s="29"/>
      <c r="AL308" s="29"/>
    </row>
    <row r="309" spans="1:38" ht="5.65" hidden="1" customHeight="1">
      <c r="A309" s="29"/>
      <c r="AL309" s="29"/>
    </row>
    <row r="310" spans="1:38" ht="5.65" hidden="1" customHeight="1">
      <c r="A310" s="29"/>
      <c r="AL310" s="29"/>
    </row>
    <row r="311" spans="1:38" ht="5.65" hidden="1" customHeight="1">
      <c r="A311" s="29"/>
      <c r="AL311" s="29"/>
    </row>
    <row r="312" spans="1:38" ht="5.65" hidden="1" customHeight="1">
      <c r="A312" s="29"/>
      <c r="AL312" s="29"/>
    </row>
    <row r="313" spans="1:38" ht="5.65" hidden="1" customHeight="1">
      <c r="A313" s="29"/>
      <c r="AL313" s="29"/>
    </row>
    <row r="314" spans="1:38" ht="5.65" hidden="1" customHeight="1">
      <c r="A314" s="29"/>
      <c r="AL314" s="29"/>
    </row>
    <row r="315" spans="1:38" ht="5.65" hidden="1" customHeight="1">
      <c r="A315" s="29"/>
      <c r="AL315" s="29"/>
    </row>
    <row r="316" spans="1:38" ht="5.65" hidden="1" customHeight="1">
      <c r="A316" s="29"/>
      <c r="AL316" s="29"/>
    </row>
    <row r="317" spans="1:38" ht="5.65" hidden="1" customHeight="1">
      <c r="A317" s="29"/>
      <c r="AL317" s="29"/>
    </row>
    <row r="318" spans="1:38" ht="5.65" hidden="1" customHeight="1">
      <c r="A318" s="29"/>
      <c r="AL318" s="29"/>
    </row>
    <row r="319" spans="1:38" ht="5.65" hidden="1" customHeight="1">
      <c r="A319" s="29"/>
      <c r="AL319" s="29"/>
    </row>
    <row r="320" spans="1:38" ht="5.65" hidden="1" customHeight="1">
      <c r="A320" s="29"/>
      <c r="AL320" s="29"/>
    </row>
    <row r="321" spans="1:38" ht="5.65" hidden="1" customHeight="1">
      <c r="A321" s="29"/>
      <c r="AL321" s="29"/>
    </row>
    <row r="322" spans="1:38" ht="5.65" hidden="1" customHeight="1">
      <c r="A322" s="29"/>
      <c r="AL322" s="29"/>
    </row>
    <row r="323" spans="1:38" ht="5.65" hidden="1" customHeight="1">
      <c r="A323" s="29"/>
      <c r="AL323" s="29"/>
    </row>
    <row r="324" spans="1:38" ht="5.65" hidden="1" customHeight="1">
      <c r="A324" s="29"/>
      <c r="AL324" s="29"/>
    </row>
    <row r="325" spans="1:38" ht="5.65" hidden="1" customHeight="1">
      <c r="A325" s="29"/>
      <c r="AL325" s="29"/>
    </row>
    <row r="326" spans="1:38" ht="5.65" hidden="1" customHeight="1">
      <c r="A326" s="29"/>
      <c r="AL326" s="29"/>
    </row>
    <row r="327" spans="1:38" ht="5.65" hidden="1" customHeight="1">
      <c r="A327" s="29"/>
      <c r="AL327" s="29"/>
    </row>
    <row r="328" spans="1:38" ht="5.65" hidden="1" customHeight="1">
      <c r="A328" s="29"/>
      <c r="AL328" s="29"/>
    </row>
    <row r="329" spans="1:38" ht="5.65" hidden="1" customHeight="1">
      <c r="A329" s="29"/>
      <c r="AL329" s="29"/>
    </row>
    <row r="330" spans="1:38" ht="5.65" hidden="1" customHeight="1">
      <c r="A330" s="29"/>
      <c r="AL330" s="29"/>
    </row>
    <row r="331" spans="1:38" ht="5.65" hidden="1" customHeight="1">
      <c r="A331" s="29"/>
      <c r="AL331" s="29"/>
    </row>
    <row r="332" spans="1:38" ht="5.65" hidden="1" customHeight="1">
      <c r="A332" s="29"/>
      <c r="AL332" s="29"/>
    </row>
    <row r="333" spans="1:38" ht="5.65" hidden="1" customHeight="1">
      <c r="A333" s="29"/>
      <c r="AL333" s="29"/>
    </row>
    <row r="334" spans="1:38" ht="5.65" hidden="1" customHeight="1">
      <c r="A334" s="29"/>
      <c r="AL334" s="29"/>
    </row>
    <row r="335" spans="1:38" ht="5.65" hidden="1" customHeight="1">
      <c r="A335" s="29"/>
      <c r="AL335" s="29"/>
    </row>
    <row r="336" spans="1:38" ht="5.65" hidden="1" customHeight="1">
      <c r="A336" s="29"/>
      <c r="AL336" s="29"/>
    </row>
    <row r="337" spans="1:38" ht="5.65" hidden="1" customHeight="1">
      <c r="A337" s="29"/>
      <c r="AL337" s="29"/>
    </row>
    <row r="338" spans="1:38" ht="5.65" hidden="1" customHeight="1">
      <c r="A338" s="29"/>
      <c r="AL338" s="29"/>
    </row>
    <row r="339" spans="1:38" ht="5.65" hidden="1" customHeight="1">
      <c r="A339" s="29"/>
      <c r="AL339" s="29"/>
    </row>
    <row r="340" spans="1:38" ht="5.65" hidden="1" customHeight="1">
      <c r="A340" s="29"/>
      <c r="AL340" s="29"/>
    </row>
    <row r="341" spans="1:38" ht="5.65" hidden="1" customHeight="1">
      <c r="A341" s="29"/>
      <c r="AL341" s="29"/>
    </row>
    <row r="342" spans="1:38" ht="5.65" hidden="1" customHeight="1">
      <c r="A342" s="29"/>
      <c r="AL342" s="29"/>
    </row>
    <row r="343" spans="1:38" ht="5.65" hidden="1" customHeight="1">
      <c r="A343" s="29"/>
      <c r="AL343" s="29"/>
    </row>
    <row r="344" spans="1:38" ht="5.65" hidden="1" customHeight="1">
      <c r="A344" s="29"/>
      <c r="AL344" s="29"/>
    </row>
    <row r="345" spans="1:38" ht="5.65" hidden="1" customHeight="1">
      <c r="A345" s="29"/>
      <c r="AL345" s="29"/>
    </row>
    <row r="346" spans="1:38" ht="5.65" hidden="1" customHeight="1">
      <c r="A346" s="29"/>
      <c r="AL346" s="29"/>
    </row>
    <row r="347" spans="1:38" ht="5.65" hidden="1" customHeight="1">
      <c r="A347" s="29"/>
      <c r="AL347" s="29"/>
    </row>
    <row r="348" spans="1:38" ht="5.65" hidden="1" customHeight="1">
      <c r="A348" s="29"/>
      <c r="AL348" s="29"/>
    </row>
    <row r="349" spans="1:38" ht="5.65" hidden="1" customHeight="1">
      <c r="A349" s="29"/>
      <c r="AL349" s="29"/>
    </row>
    <row r="350" spans="1:38" ht="5.65" hidden="1" customHeight="1">
      <c r="A350" s="29"/>
      <c r="AL350" s="29"/>
    </row>
    <row r="351" spans="1:38" ht="5.65" hidden="1" customHeight="1">
      <c r="A351" s="29"/>
      <c r="AL351" s="29"/>
    </row>
    <row r="352" spans="1:38" ht="5.65" hidden="1" customHeight="1">
      <c r="A352" s="29"/>
      <c r="AL352" s="29"/>
    </row>
    <row r="353" spans="1:38" ht="5.65" hidden="1" customHeight="1">
      <c r="A353" s="29"/>
      <c r="AL353" s="29"/>
    </row>
    <row r="354" spans="1:38" ht="5.65" hidden="1" customHeight="1">
      <c r="A354" s="29"/>
      <c r="AL354" s="29"/>
    </row>
    <row r="355" spans="1:38" ht="5.65" hidden="1" customHeight="1">
      <c r="A355" s="29"/>
      <c r="AL355" s="29"/>
    </row>
    <row r="356" spans="1:38" ht="5.65" hidden="1" customHeight="1">
      <c r="A356" s="29"/>
      <c r="AL356" s="29"/>
    </row>
    <row r="357" spans="1:38" ht="5.65" hidden="1" customHeight="1">
      <c r="A357" s="29"/>
      <c r="AL357" s="29"/>
    </row>
    <row r="358" spans="1:38" ht="5.65" hidden="1" customHeight="1">
      <c r="A358" s="29"/>
      <c r="AL358" s="29"/>
    </row>
    <row r="359" spans="1:38" ht="5.65" hidden="1" customHeight="1">
      <c r="A359" s="29"/>
      <c r="AL359" s="29"/>
    </row>
    <row r="360" spans="1:38" ht="5.65" hidden="1" customHeight="1">
      <c r="A360" s="29"/>
      <c r="AL360" s="29"/>
    </row>
    <row r="361" spans="1:38" ht="5.65" hidden="1" customHeight="1">
      <c r="A361" s="29"/>
      <c r="AL361" s="29"/>
    </row>
    <row r="362" spans="1:38" ht="5.65" hidden="1" customHeight="1">
      <c r="A362" s="29"/>
      <c r="AL362" s="29"/>
    </row>
    <row r="363" spans="1:38" ht="5.65" hidden="1" customHeight="1">
      <c r="A363" s="29"/>
      <c r="AL363" s="29"/>
    </row>
    <row r="364" spans="1:38" ht="5.65" hidden="1" customHeight="1">
      <c r="A364" s="29"/>
      <c r="AL364" s="29"/>
    </row>
    <row r="365" spans="1:38" ht="5.65" hidden="1" customHeight="1">
      <c r="A365" s="29"/>
      <c r="AL365" s="29"/>
    </row>
    <row r="366" spans="1:38" ht="5.65" hidden="1" customHeight="1">
      <c r="A366" s="29"/>
      <c r="AL366" s="29"/>
    </row>
    <row r="367" spans="1:38" ht="5.65" hidden="1" customHeight="1">
      <c r="A367" s="29"/>
      <c r="AL367" s="29"/>
    </row>
    <row r="368" spans="1:38" ht="5.65" hidden="1" customHeight="1">
      <c r="A368" s="29"/>
      <c r="AL368" s="29"/>
    </row>
    <row r="369" spans="1:38" ht="5.65" hidden="1" customHeight="1">
      <c r="A369" s="29"/>
      <c r="AL369" s="29"/>
    </row>
    <row r="370" spans="1:38" ht="5.65" hidden="1" customHeight="1">
      <c r="A370" s="29"/>
      <c r="AL370" s="29"/>
    </row>
    <row r="371" spans="1:38" ht="5.65" hidden="1" customHeight="1">
      <c r="A371" s="29"/>
      <c r="AL371" s="29"/>
    </row>
    <row r="372" spans="1:38" ht="5.65" hidden="1" customHeight="1">
      <c r="A372" s="29"/>
      <c r="AL372" s="29"/>
    </row>
    <row r="373" spans="1:38" ht="5.65" hidden="1" customHeight="1">
      <c r="A373" s="29"/>
      <c r="AL373" s="29"/>
    </row>
    <row r="374" spans="1:38" ht="5.65" hidden="1" customHeight="1">
      <c r="A374" s="29"/>
      <c r="AL374" s="29"/>
    </row>
    <row r="375" spans="1:38" ht="5.65" hidden="1" customHeight="1">
      <c r="A375" s="29"/>
      <c r="AL375" s="29"/>
    </row>
    <row r="376" spans="1:38" ht="5.65" hidden="1" customHeight="1">
      <c r="A376" s="29"/>
      <c r="AL376" s="29"/>
    </row>
    <row r="377" spans="1:38" ht="5.65" hidden="1" customHeight="1">
      <c r="A377" s="29"/>
      <c r="AL377" s="29"/>
    </row>
    <row r="378" spans="1:38" ht="5.65" hidden="1" customHeight="1">
      <c r="A378" s="29"/>
      <c r="AL378" s="29"/>
    </row>
    <row r="379" spans="1:38" ht="5.65" hidden="1" customHeight="1">
      <c r="A379" s="29"/>
      <c r="AL379" s="29"/>
    </row>
    <row r="380" spans="1:38" ht="5.65" hidden="1" customHeight="1">
      <c r="A380" s="29"/>
      <c r="AL380" s="29"/>
    </row>
    <row r="381" spans="1:38" ht="5.65" hidden="1" customHeight="1">
      <c r="A381" s="29"/>
      <c r="AL381" s="29"/>
    </row>
    <row r="382" spans="1:38" ht="5.65" hidden="1" customHeight="1">
      <c r="A382" s="29"/>
      <c r="AL382" s="29"/>
    </row>
    <row r="383" spans="1:38" ht="5.65" hidden="1" customHeight="1">
      <c r="A383" s="29"/>
      <c r="AL383" s="29"/>
    </row>
    <row r="384" spans="1:38" ht="5.65" hidden="1" customHeight="1">
      <c r="A384" s="29"/>
      <c r="AL384" s="29"/>
    </row>
    <row r="385" spans="1:38" ht="5.65" hidden="1" customHeight="1">
      <c r="A385" s="29"/>
      <c r="AL385" s="29"/>
    </row>
    <row r="386" spans="1:38" ht="5.65" hidden="1" customHeight="1">
      <c r="A386" s="29"/>
      <c r="AL386" s="29"/>
    </row>
    <row r="387" spans="1:38" ht="5.65" hidden="1" customHeight="1">
      <c r="A387" s="29"/>
      <c r="AL387" s="29"/>
    </row>
    <row r="388" spans="1:38" ht="5.65" hidden="1" customHeight="1">
      <c r="A388" s="29"/>
      <c r="AL388" s="29"/>
    </row>
    <row r="389" spans="1:38" ht="5.65" hidden="1" customHeight="1">
      <c r="A389" s="29"/>
      <c r="AL389" s="29"/>
    </row>
    <row r="390" spans="1:38" ht="5.65" hidden="1" customHeight="1">
      <c r="A390" s="29"/>
      <c r="AL390" s="29"/>
    </row>
    <row r="391" spans="1:38" ht="5.65" hidden="1" customHeight="1">
      <c r="A391" s="29"/>
      <c r="AL391" s="29"/>
    </row>
    <row r="392" spans="1:38" ht="5.65" hidden="1" customHeight="1">
      <c r="A392" s="29"/>
      <c r="AL392" s="29"/>
    </row>
    <row r="393" spans="1:38" ht="5.65" hidden="1" customHeight="1">
      <c r="A393" s="29"/>
      <c r="AL393" s="29"/>
    </row>
    <row r="394" spans="1:38" ht="5.65" hidden="1" customHeight="1">
      <c r="A394" s="29"/>
      <c r="AL394" s="29"/>
    </row>
    <row r="395" spans="1:38" ht="5.65" hidden="1" customHeight="1">
      <c r="A395" s="29"/>
      <c r="AL395" s="29"/>
    </row>
    <row r="396" spans="1:38" ht="5.65" hidden="1" customHeight="1">
      <c r="A396" s="29"/>
      <c r="AL396" s="29"/>
    </row>
    <row r="397" spans="1:38" ht="5.65" hidden="1" customHeight="1">
      <c r="A397" s="29"/>
      <c r="AL397" s="29"/>
    </row>
    <row r="398" spans="1:38" ht="5.65" hidden="1" customHeight="1">
      <c r="A398" s="29"/>
      <c r="AL398" s="29"/>
    </row>
    <row r="399" spans="1:38" ht="5.65" hidden="1" customHeight="1">
      <c r="A399" s="29"/>
      <c r="AL399" s="29"/>
    </row>
    <row r="400" spans="1:38" ht="5.65" hidden="1" customHeight="1">
      <c r="A400" s="29"/>
      <c r="AL400" s="29"/>
    </row>
    <row r="401" spans="1:38" ht="5.65" hidden="1" customHeight="1">
      <c r="A401" s="29"/>
      <c r="AL401" s="29"/>
    </row>
    <row r="402" spans="1:38" ht="5.65" hidden="1" customHeight="1">
      <c r="A402" s="29"/>
      <c r="AL402" s="29"/>
    </row>
    <row r="403" spans="1:38" ht="5.65" hidden="1" customHeight="1">
      <c r="A403" s="29"/>
      <c r="AL403" s="29"/>
    </row>
    <row r="404" spans="1:38" ht="5.65" hidden="1" customHeight="1">
      <c r="A404" s="29"/>
      <c r="AL404" s="29"/>
    </row>
    <row r="405" spans="1:38" ht="5.65" hidden="1" customHeight="1">
      <c r="A405" s="29"/>
      <c r="AL405" s="29"/>
    </row>
    <row r="406" spans="1:38" ht="5.65" hidden="1" customHeight="1">
      <c r="A406" s="29"/>
      <c r="AL406" s="29"/>
    </row>
    <row r="407" spans="1:38" ht="5.65" hidden="1" customHeight="1">
      <c r="A407" s="29"/>
      <c r="AL407" s="29"/>
    </row>
    <row r="408" spans="1:38" ht="5.65" hidden="1" customHeight="1">
      <c r="A408" s="29"/>
      <c r="AL408" s="29"/>
    </row>
    <row r="409" spans="1:38" ht="5.65" hidden="1" customHeight="1">
      <c r="A409" s="29"/>
      <c r="AL409" s="29"/>
    </row>
    <row r="410" spans="1:38" ht="5.65" hidden="1" customHeight="1">
      <c r="A410" s="29"/>
      <c r="AL410" s="29"/>
    </row>
    <row r="411" spans="1:38" ht="5.65" hidden="1" customHeight="1">
      <c r="A411" s="29"/>
      <c r="AL411" s="29"/>
    </row>
    <row r="412" spans="1:38" ht="5.65" hidden="1" customHeight="1">
      <c r="A412" s="29"/>
      <c r="AL412" s="29"/>
    </row>
    <row r="413" spans="1:38" ht="5.65" hidden="1" customHeight="1">
      <c r="A413" s="29"/>
      <c r="AL413" s="29"/>
    </row>
    <row r="414" spans="1:38" ht="5.65" hidden="1" customHeight="1">
      <c r="A414" s="29"/>
      <c r="AL414" s="29"/>
    </row>
    <row r="415" spans="1:38" ht="5.65" hidden="1" customHeight="1">
      <c r="A415" s="29"/>
      <c r="AL415" s="29"/>
    </row>
    <row r="416" spans="1:38" ht="5.65" hidden="1" customHeight="1">
      <c r="A416" s="29"/>
      <c r="AL416" s="29"/>
    </row>
    <row r="417" spans="1:38" ht="5.65" hidden="1" customHeight="1">
      <c r="A417" s="29"/>
      <c r="AL417" s="29"/>
    </row>
    <row r="418" spans="1:38" ht="5.65" hidden="1" customHeight="1">
      <c r="A418" s="29"/>
      <c r="AL418" s="29"/>
    </row>
    <row r="419" spans="1:38" ht="5.65" hidden="1" customHeight="1">
      <c r="A419" s="29"/>
      <c r="AL419" s="29"/>
    </row>
    <row r="420" spans="1:38" ht="5.65" hidden="1" customHeight="1">
      <c r="A420" s="29"/>
      <c r="AL420" s="29"/>
    </row>
    <row r="421" spans="1:38" ht="5.65" hidden="1" customHeight="1">
      <c r="A421" s="29"/>
      <c r="AL421" s="29"/>
    </row>
    <row r="422" spans="1:38" ht="5.65" hidden="1" customHeight="1">
      <c r="A422" s="29"/>
      <c r="AL422" s="29"/>
    </row>
    <row r="423" spans="1:38" ht="5.65" hidden="1" customHeight="1">
      <c r="A423" s="29"/>
      <c r="AL423" s="29"/>
    </row>
    <row r="424" spans="1:38" ht="5.65" hidden="1" customHeight="1">
      <c r="A424" s="29"/>
      <c r="AL424" s="29"/>
    </row>
    <row r="425" spans="1:38" ht="5.65" hidden="1" customHeight="1">
      <c r="A425" s="29"/>
      <c r="AL425" s="29"/>
    </row>
    <row r="426" spans="1:38" ht="5.65" hidden="1" customHeight="1">
      <c r="A426" s="29"/>
      <c r="AL426" s="29"/>
    </row>
    <row r="427" spans="1:38" ht="5.65" hidden="1" customHeight="1">
      <c r="A427" s="29"/>
      <c r="AL427" s="29"/>
    </row>
    <row r="428" spans="1:38" ht="5.65" hidden="1" customHeight="1">
      <c r="A428" s="29"/>
      <c r="AL428" s="29"/>
    </row>
    <row r="429" spans="1:38" ht="5.65" hidden="1" customHeight="1">
      <c r="A429" s="29"/>
      <c r="AL429" s="29"/>
    </row>
    <row r="430" spans="1:38" ht="5.65" hidden="1" customHeight="1">
      <c r="A430" s="29"/>
      <c r="AL430" s="29"/>
    </row>
    <row r="431" spans="1:38" ht="5.65" hidden="1" customHeight="1">
      <c r="A431" s="29"/>
      <c r="AL431" s="29"/>
    </row>
    <row r="432" spans="1:38" ht="5.65" hidden="1" customHeight="1">
      <c r="A432" s="29"/>
      <c r="AL432" s="29"/>
    </row>
    <row r="433" spans="1:38" ht="5.65" hidden="1" customHeight="1">
      <c r="A433" s="29"/>
      <c r="AL433" s="29"/>
    </row>
    <row r="434" spans="1:38" ht="5.65" hidden="1" customHeight="1">
      <c r="A434" s="29"/>
      <c r="AL434" s="29"/>
    </row>
    <row r="435" spans="1:38" ht="5.65" hidden="1" customHeight="1">
      <c r="A435" s="29"/>
      <c r="AL435" s="29"/>
    </row>
    <row r="436" spans="1:38" ht="5.65" hidden="1" customHeight="1">
      <c r="A436" s="29"/>
      <c r="AL436" s="29"/>
    </row>
    <row r="437" spans="1:38" ht="5.65" hidden="1" customHeight="1">
      <c r="A437" s="29"/>
      <c r="AL437" s="29"/>
    </row>
    <row r="438" spans="1:38" ht="5.65" hidden="1" customHeight="1">
      <c r="A438" s="29"/>
      <c r="AL438" s="29"/>
    </row>
    <row r="439" spans="1:38" ht="5.65" hidden="1" customHeight="1">
      <c r="A439" s="29"/>
      <c r="AL439" s="29"/>
    </row>
    <row r="440" spans="1:38" ht="5.65" hidden="1" customHeight="1">
      <c r="A440" s="29"/>
      <c r="AL440" s="29"/>
    </row>
    <row r="441" spans="1:38" ht="5.65" hidden="1" customHeight="1">
      <c r="A441" s="29"/>
      <c r="AL441" s="29"/>
    </row>
    <row r="442" spans="1:38" ht="5.65" hidden="1" customHeight="1">
      <c r="A442" s="29"/>
      <c r="AL442" s="29"/>
    </row>
    <row r="443" spans="1:38" ht="5.65" hidden="1" customHeight="1">
      <c r="A443" s="29"/>
      <c r="AL443" s="29"/>
    </row>
    <row r="444" spans="1:38" ht="5.65" hidden="1" customHeight="1">
      <c r="A444" s="29"/>
      <c r="AL444" s="29"/>
    </row>
    <row r="445" spans="1:38" ht="5.65" hidden="1" customHeight="1">
      <c r="A445" s="29"/>
      <c r="AL445" s="29"/>
    </row>
    <row r="446" spans="1:38" ht="5.65" hidden="1" customHeight="1">
      <c r="A446" s="29"/>
      <c r="AL446" s="29"/>
    </row>
    <row r="447" spans="1:38" ht="5.65" hidden="1" customHeight="1">
      <c r="A447" s="29"/>
      <c r="AL447" s="29"/>
    </row>
    <row r="448" spans="1:38" ht="5.65" hidden="1" customHeight="1">
      <c r="A448" s="29"/>
      <c r="AL448" s="29"/>
    </row>
    <row r="449" spans="1:38" ht="5.65" hidden="1" customHeight="1">
      <c r="A449" s="29"/>
      <c r="AL449" s="29"/>
    </row>
    <row r="450" spans="1:38" ht="5.65" hidden="1" customHeight="1">
      <c r="A450" s="29"/>
      <c r="AL450" s="29"/>
    </row>
    <row r="451" spans="1:38" ht="5.65" hidden="1" customHeight="1">
      <c r="A451" s="29"/>
      <c r="AL451" s="29"/>
    </row>
    <row r="452" spans="1:38" ht="5.65" hidden="1" customHeight="1">
      <c r="A452" s="29"/>
      <c r="AL452" s="29"/>
    </row>
    <row r="453" spans="1:38" ht="5.65" hidden="1" customHeight="1">
      <c r="A453" s="29"/>
      <c r="AL453" s="29"/>
    </row>
    <row r="454" spans="1:38" ht="5.65" hidden="1" customHeight="1">
      <c r="A454" s="29"/>
      <c r="AL454" s="29"/>
    </row>
    <row r="455" spans="1:38" ht="5.65" hidden="1" customHeight="1">
      <c r="A455" s="29"/>
      <c r="AL455" s="29"/>
    </row>
    <row r="456" spans="1:38" ht="5.65" hidden="1" customHeight="1">
      <c r="A456" s="29"/>
      <c r="AL456" s="29"/>
    </row>
    <row r="457" spans="1:38" ht="5.65" hidden="1" customHeight="1">
      <c r="A457" s="29"/>
      <c r="AL457" s="29"/>
    </row>
    <row r="458" spans="1:38" ht="5.65" hidden="1" customHeight="1">
      <c r="A458" s="29"/>
      <c r="AL458" s="29"/>
    </row>
    <row r="459" spans="1:38" ht="5.65" hidden="1" customHeight="1">
      <c r="A459" s="29"/>
      <c r="AL459" s="29"/>
    </row>
    <row r="460" spans="1:38" ht="5.65" hidden="1" customHeight="1">
      <c r="A460" s="29"/>
      <c r="AL460" s="29"/>
    </row>
    <row r="461" spans="1:38" ht="5.65" hidden="1" customHeight="1">
      <c r="A461" s="29"/>
      <c r="AL461" s="29"/>
    </row>
    <row r="462" spans="1:38" ht="5.65" hidden="1" customHeight="1">
      <c r="A462" s="29"/>
      <c r="AL462" s="29"/>
    </row>
    <row r="463" spans="1:38" ht="5.65" hidden="1" customHeight="1">
      <c r="A463" s="29"/>
      <c r="AL463" s="29"/>
    </row>
    <row r="464" spans="1:38" ht="5.65" hidden="1" customHeight="1">
      <c r="A464" s="29"/>
      <c r="AL464" s="29"/>
    </row>
    <row r="465" spans="1:38" ht="5.65" hidden="1" customHeight="1">
      <c r="A465" s="29"/>
      <c r="AL465" s="29"/>
    </row>
    <row r="466" spans="1:38" ht="5.65" hidden="1" customHeight="1">
      <c r="A466" s="29"/>
      <c r="AL466" s="29"/>
    </row>
    <row r="467" spans="1:38" ht="5.65" hidden="1" customHeight="1">
      <c r="A467" s="29"/>
      <c r="AL467" s="29"/>
    </row>
    <row r="468" spans="1:38" ht="5.65" hidden="1" customHeight="1">
      <c r="A468" s="29"/>
      <c r="AL468" s="29"/>
    </row>
    <row r="469" spans="1:38" ht="5.65" hidden="1" customHeight="1">
      <c r="A469" s="29"/>
      <c r="AL469" s="29"/>
    </row>
    <row r="470" spans="1:38" ht="5.65" hidden="1" customHeight="1">
      <c r="A470" s="29"/>
      <c r="AL470" s="29"/>
    </row>
    <row r="471" spans="1:38" ht="5.65" hidden="1" customHeight="1">
      <c r="A471" s="29"/>
      <c r="AL471" s="29"/>
    </row>
    <row r="472" spans="1:38" ht="5.65" hidden="1" customHeight="1">
      <c r="A472" s="29"/>
      <c r="AL472" s="29"/>
    </row>
    <row r="473" spans="1:38" ht="5.65" hidden="1" customHeight="1">
      <c r="A473" s="29"/>
      <c r="AL473" s="29"/>
    </row>
    <row r="474" spans="1:38" ht="5.65" hidden="1" customHeight="1">
      <c r="A474" s="29"/>
      <c r="AL474" s="29"/>
    </row>
    <row r="475" spans="1:38" ht="5.65" hidden="1" customHeight="1">
      <c r="A475" s="29"/>
      <c r="AL475" s="29"/>
    </row>
    <row r="476" spans="1:38" ht="5.65" hidden="1" customHeight="1">
      <c r="A476" s="29"/>
      <c r="AL476" s="29"/>
    </row>
    <row r="477" spans="1:38" ht="5.65" hidden="1" customHeight="1">
      <c r="A477" s="29"/>
      <c r="AL477" s="29"/>
    </row>
    <row r="478" spans="1:38" ht="5.65" hidden="1" customHeight="1">
      <c r="A478" s="29"/>
      <c r="AL478" s="29"/>
    </row>
    <row r="479" spans="1:38" ht="5.65" hidden="1" customHeight="1">
      <c r="A479" s="29"/>
      <c r="AL479" s="29"/>
    </row>
    <row r="480" spans="1:38" ht="5.65" hidden="1" customHeight="1">
      <c r="A480" s="29"/>
      <c r="AL480" s="29"/>
    </row>
    <row r="481" spans="1:38" ht="5.65" hidden="1" customHeight="1">
      <c r="A481" s="29"/>
      <c r="AL481" s="29"/>
    </row>
    <row r="482" spans="1:38" ht="5.65" hidden="1" customHeight="1">
      <c r="A482" s="29"/>
      <c r="AL482" s="29"/>
    </row>
    <row r="483" spans="1:38" ht="5.65" hidden="1" customHeight="1">
      <c r="A483" s="29"/>
      <c r="AL483" s="29"/>
    </row>
    <row r="484" spans="1:38" ht="5.65" hidden="1" customHeight="1">
      <c r="A484" s="29"/>
      <c r="AL484" s="29"/>
    </row>
    <row r="485" spans="1:38" ht="5.65" hidden="1" customHeight="1">
      <c r="A485" s="29"/>
      <c r="AL485" s="29"/>
    </row>
    <row r="486" spans="1:38" ht="5.65" hidden="1" customHeight="1">
      <c r="A486" s="29"/>
      <c r="AL486" s="29"/>
    </row>
    <row r="487" spans="1:38" ht="5.65" hidden="1" customHeight="1">
      <c r="A487" s="29"/>
      <c r="AL487" s="29"/>
    </row>
    <row r="488" spans="1:38" ht="5.65" hidden="1" customHeight="1">
      <c r="A488" s="29"/>
      <c r="AL488" s="29"/>
    </row>
    <row r="489" spans="1:38" ht="5.65" hidden="1" customHeight="1">
      <c r="A489" s="29"/>
      <c r="AL489" s="29"/>
    </row>
    <row r="490" spans="1:38" ht="5.65" hidden="1" customHeight="1">
      <c r="A490" s="29"/>
      <c r="AL490" s="29"/>
    </row>
    <row r="491" spans="1:38" ht="5.65" hidden="1" customHeight="1">
      <c r="A491" s="29"/>
      <c r="AL491" s="29"/>
    </row>
    <row r="492" spans="1:38" ht="5.65" hidden="1" customHeight="1">
      <c r="A492" s="29"/>
      <c r="AL492" s="29"/>
    </row>
    <row r="493" spans="1:38" ht="5.65" hidden="1" customHeight="1">
      <c r="A493" s="29"/>
      <c r="AL493" s="29"/>
    </row>
    <row r="494" spans="1:38" ht="5.65" hidden="1" customHeight="1">
      <c r="A494" s="29"/>
      <c r="AL494" s="29"/>
    </row>
    <row r="495" spans="1:38" ht="5.65" hidden="1" customHeight="1">
      <c r="A495" s="29"/>
      <c r="AL495" s="29"/>
    </row>
    <row r="496" spans="1:38" ht="5.65" hidden="1" customHeight="1">
      <c r="A496" s="29"/>
      <c r="AL496" s="29"/>
    </row>
    <row r="497" spans="1:38" ht="5.65" hidden="1" customHeight="1">
      <c r="A497" s="29"/>
      <c r="AL497" s="29"/>
    </row>
    <row r="498" spans="1:38" ht="5.65" hidden="1" customHeight="1">
      <c r="A498" s="29"/>
      <c r="AL498" s="29"/>
    </row>
    <row r="499" spans="1:38" ht="5.65" hidden="1" customHeight="1">
      <c r="A499" s="29"/>
      <c r="AL499" s="29"/>
    </row>
    <row r="500" spans="1:38" ht="5.65" hidden="1" customHeight="1">
      <c r="A500" s="29"/>
      <c r="AL500" s="29"/>
    </row>
    <row r="501" spans="1:38" ht="5.65" hidden="1" customHeight="1">
      <c r="A501" s="29"/>
      <c r="AL501" s="29"/>
    </row>
    <row r="502" spans="1:38" ht="5.65" hidden="1" customHeight="1">
      <c r="A502" s="29"/>
      <c r="AL502" s="29"/>
    </row>
    <row r="503" spans="1:38" ht="5.65" hidden="1" customHeight="1">
      <c r="A503" s="29"/>
      <c r="AL503" s="29"/>
    </row>
    <row r="504" spans="1:38" ht="5.65" hidden="1" customHeight="1">
      <c r="A504" s="29"/>
      <c r="AL504" s="29"/>
    </row>
    <row r="505" spans="1:38" ht="5.65" hidden="1" customHeight="1">
      <c r="A505" s="29"/>
      <c r="AL505" s="29"/>
    </row>
    <row r="506" spans="1:38" ht="5.65" hidden="1" customHeight="1">
      <c r="A506" s="29"/>
      <c r="AL506" s="29"/>
    </row>
    <row r="507" spans="1:38" ht="5.65" hidden="1" customHeight="1">
      <c r="A507" s="29"/>
      <c r="AL507" s="29"/>
    </row>
    <row r="508" spans="1:38" ht="5.65" hidden="1" customHeight="1">
      <c r="A508" s="29"/>
      <c r="AL508" s="29"/>
    </row>
    <row r="509" spans="1:38" ht="5.65" hidden="1" customHeight="1">
      <c r="A509" s="29"/>
      <c r="AL509" s="29"/>
    </row>
    <row r="510" spans="1:38" ht="5.65" hidden="1" customHeight="1">
      <c r="A510" s="29"/>
      <c r="AL510" s="29"/>
    </row>
    <row r="511" spans="1:38" ht="5.65" hidden="1" customHeight="1">
      <c r="A511" s="29"/>
      <c r="AL511" s="29"/>
    </row>
    <row r="512" spans="1:38" ht="5.65" hidden="1" customHeight="1">
      <c r="A512" s="29"/>
      <c r="AL512" s="29"/>
    </row>
    <row r="513" spans="1:38" ht="5.65" hidden="1" customHeight="1">
      <c r="A513" s="29"/>
      <c r="AL513" s="29"/>
    </row>
    <row r="514" spans="1:38" ht="5.65" hidden="1" customHeight="1">
      <c r="A514" s="29"/>
      <c r="AL514" s="29"/>
    </row>
    <row r="515" spans="1:38" ht="5.65" hidden="1" customHeight="1">
      <c r="A515" s="29"/>
      <c r="AL515" s="29"/>
    </row>
    <row r="516" spans="1:38" ht="5.65" hidden="1" customHeight="1">
      <c r="A516" s="29"/>
      <c r="AL516" s="29"/>
    </row>
    <row r="517" spans="1:38" ht="5.65" hidden="1" customHeight="1">
      <c r="A517" s="29"/>
      <c r="AL517" s="29"/>
    </row>
    <row r="518" spans="1:38" ht="5.65" hidden="1" customHeight="1">
      <c r="A518" s="29"/>
      <c r="AL518" s="29"/>
    </row>
    <row r="519" spans="1:38" ht="5.65" hidden="1" customHeight="1">
      <c r="A519" s="29"/>
      <c r="AL519" s="29"/>
    </row>
    <row r="520" spans="1:38" ht="5.65" hidden="1" customHeight="1">
      <c r="A520" s="29"/>
      <c r="AL520" s="29"/>
    </row>
    <row r="521" spans="1:38" ht="5.65" hidden="1" customHeight="1">
      <c r="A521" s="29"/>
      <c r="AL521" s="29"/>
    </row>
    <row r="522" spans="1:38" ht="5.65" hidden="1" customHeight="1">
      <c r="A522" s="29"/>
      <c r="AL522" s="29"/>
    </row>
    <row r="523" spans="1:38" ht="5.65" hidden="1" customHeight="1">
      <c r="A523" s="29"/>
      <c r="AL523" s="29"/>
    </row>
    <row r="524" spans="1:38" ht="5.65" hidden="1" customHeight="1">
      <c r="A524" s="29"/>
      <c r="AL524" s="29"/>
    </row>
    <row r="525" spans="1:38" ht="5.65" hidden="1" customHeight="1">
      <c r="A525" s="29"/>
      <c r="AL525" s="29"/>
    </row>
    <row r="526" spans="1:38" ht="5.65" hidden="1" customHeight="1">
      <c r="A526" s="29"/>
      <c r="AL526" s="29"/>
    </row>
    <row r="527" spans="1:38" ht="5.65" hidden="1" customHeight="1">
      <c r="A527" s="29"/>
      <c r="AL527" s="29"/>
    </row>
    <row r="528" spans="1:38" ht="5.65" hidden="1" customHeight="1">
      <c r="A528" s="29"/>
      <c r="AL528" s="29"/>
    </row>
    <row r="529" spans="1:38" ht="5.65" hidden="1" customHeight="1">
      <c r="A529" s="29"/>
      <c r="AL529" s="29"/>
    </row>
    <row r="530" spans="1:38" ht="5.65" hidden="1" customHeight="1">
      <c r="A530" s="29"/>
      <c r="AL530" s="29"/>
    </row>
    <row r="531" spans="1:38" ht="5.65" hidden="1" customHeight="1">
      <c r="A531" s="29"/>
      <c r="AL531" s="29"/>
    </row>
    <row r="532" spans="1:38" ht="5.65" hidden="1" customHeight="1">
      <c r="A532" s="29"/>
      <c r="AL532" s="29"/>
    </row>
    <row r="533" spans="1:38" ht="5.65" hidden="1" customHeight="1">
      <c r="A533" s="29"/>
      <c r="AL533" s="29"/>
    </row>
    <row r="534" spans="1:38" ht="5.65" hidden="1" customHeight="1">
      <c r="A534" s="29"/>
      <c r="AL534" s="29"/>
    </row>
    <row r="535" spans="1:38" ht="5.65" hidden="1" customHeight="1">
      <c r="A535" s="29"/>
      <c r="AL535" s="29"/>
    </row>
    <row r="536" spans="1:38" ht="5.65" hidden="1" customHeight="1">
      <c r="A536" s="29"/>
      <c r="AL536" s="29"/>
    </row>
    <row r="537" spans="1:38" ht="5.65" hidden="1" customHeight="1">
      <c r="A537" s="29"/>
      <c r="AL537" s="29"/>
    </row>
    <row r="538" spans="1:38" ht="5.65" hidden="1" customHeight="1">
      <c r="A538" s="29"/>
      <c r="AL538" s="29"/>
    </row>
    <row r="539" spans="1:38" ht="5.65" hidden="1" customHeight="1">
      <c r="A539" s="29"/>
      <c r="AL539" s="29"/>
    </row>
    <row r="540" spans="1:38" ht="5.65" hidden="1" customHeight="1">
      <c r="A540" s="29"/>
      <c r="AL540" s="29"/>
    </row>
    <row r="541" spans="1:38" ht="5.65" hidden="1" customHeight="1">
      <c r="A541" s="29"/>
      <c r="AL541" s="29"/>
    </row>
    <row r="542" spans="1:38" ht="5.65" hidden="1" customHeight="1">
      <c r="A542" s="29"/>
      <c r="AL542" s="29"/>
    </row>
    <row r="543" spans="1:38" ht="5.65" hidden="1" customHeight="1">
      <c r="A543" s="29"/>
      <c r="AL543" s="29"/>
    </row>
    <row r="544" spans="1:38" ht="5.65" hidden="1" customHeight="1">
      <c r="A544" s="29"/>
      <c r="AL544" s="29"/>
    </row>
    <row r="545" spans="1:38" ht="5.65" hidden="1" customHeight="1">
      <c r="A545" s="29"/>
      <c r="AL545" s="29"/>
    </row>
    <row r="546" spans="1:38" ht="5.65" hidden="1" customHeight="1">
      <c r="A546" s="29"/>
      <c r="AL546" s="29"/>
    </row>
    <row r="547" spans="1:38" ht="5.65" hidden="1" customHeight="1">
      <c r="A547" s="29"/>
      <c r="AL547" s="29"/>
    </row>
    <row r="548" spans="1:38" ht="5.65" hidden="1" customHeight="1">
      <c r="A548" s="29"/>
      <c r="AL548" s="29"/>
    </row>
    <row r="549" spans="1:38" ht="5.65" hidden="1" customHeight="1">
      <c r="A549" s="29"/>
      <c r="AL549" s="29"/>
    </row>
    <row r="550" spans="1:38" ht="5.65" hidden="1" customHeight="1">
      <c r="A550" s="29"/>
      <c r="AL550" s="29"/>
    </row>
    <row r="551" spans="1:38" ht="5.65" hidden="1" customHeight="1">
      <c r="A551" s="29"/>
      <c r="AL551" s="29"/>
    </row>
    <row r="552" spans="1:38" ht="5.65" hidden="1" customHeight="1">
      <c r="A552" s="29"/>
      <c r="AL552" s="29"/>
    </row>
    <row r="553" spans="1:38" ht="5.65" hidden="1" customHeight="1">
      <c r="A553" s="29"/>
      <c r="AL553" s="29"/>
    </row>
    <row r="554" spans="1:38" ht="5.65" hidden="1" customHeight="1">
      <c r="A554" s="29"/>
      <c r="AL554" s="29"/>
    </row>
    <row r="555" spans="1:38" ht="5.65" hidden="1" customHeight="1">
      <c r="A555" s="29"/>
      <c r="AL555" s="29"/>
    </row>
    <row r="556" spans="1:38" ht="5.65" hidden="1" customHeight="1">
      <c r="A556" s="29"/>
      <c r="AL556" s="29"/>
    </row>
    <row r="557" spans="1:38" ht="5.65" hidden="1" customHeight="1">
      <c r="A557" s="29"/>
      <c r="AL557" s="29"/>
    </row>
    <row r="558" spans="1:38" ht="5.65" hidden="1" customHeight="1">
      <c r="A558" s="29"/>
      <c r="AL558" s="29"/>
    </row>
    <row r="559" spans="1:38" ht="5.65" hidden="1" customHeight="1">
      <c r="A559" s="29"/>
      <c r="AL559" s="29"/>
    </row>
    <row r="560" spans="1:38" ht="5.65" hidden="1" customHeight="1">
      <c r="A560" s="29"/>
      <c r="AL560" s="29"/>
    </row>
    <row r="561" spans="1:38" ht="5.65" hidden="1" customHeight="1">
      <c r="A561" s="29"/>
      <c r="AL561" s="29"/>
    </row>
    <row r="562" spans="1:38" ht="5.65" hidden="1" customHeight="1">
      <c r="A562" s="29"/>
      <c r="AL562" s="29"/>
    </row>
    <row r="563" spans="1:38" ht="5.65" hidden="1" customHeight="1">
      <c r="A563" s="29"/>
      <c r="AL563" s="29"/>
    </row>
    <row r="564" spans="1:38" ht="5.65" hidden="1" customHeight="1">
      <c r="A564" s="29"/>
      <c r="AL564" s="29"/>
    </row>
    <row r="565" spans="1:38" ht="5.65" hidden="1" customHeight="1">
      <c r="A565" s="29"/>
      <c r="AL565" s="29"/>
    </row>
    <row r="566" spans="1:38" ht="5.65" hidden="1" customHeight="1">
      <c r="A566" s="29"/>
      <c r="AL566" s="29"/>
    </row>
    <row r="567" spans="1:38" ht="5.65" hidden="1" customHeight="1">
      <c r="A567" s="29"/>
      <c r="AL567" s="29"/>
    </row>
    <row r="568" spans="1:38" ht="5.65" hidden="1" customHeight="1">
      <c r="A568" s="29"/>
      <c r="AL568" s="29"/>
    </row>
    <row r="569" spans="1:38" ht="5.65" hidden="1" customHeight="1">
      <c r="A569" s="29"/>
      <c r="AL569" s="29"/>
    </row>
    <row r="570" spans="1:38" ht="5.65" hidden="1" customHeight="1">
      <c r="A570" s="29"/>
      <c r="AL570" s="29"/>
    </row>
    <row r="571" spans="1:38" ht="5.65" hidden="1" customHeight="1">
      <c r="A571" s="29"/>
      <c r="AL571" s="29"/>
    </row>
    <row r="572" spans="1:38" ht="5.65" hidden="1" customHeight="1">
      <c r="A572" s="29"/>
      <c r="AL572" s="29"/>
    </row>
    <row r="573" spans="1:38" ht="5.65" hidden="1" customHeight="1">
      <c r="A573" s="29"/>
      <c r="AL573" s="29"/>
    </row>
    <row r="574" spans="1:38" ht="5.65" hidden="1" customHeight="1">
      <c r="A574" s="29"/>
      <c r="AL574" s="29"/>
    </row>
    <row r="575" spans="1:38" ht="5.65" hidden="1" customHeight="1">
      <c r="A575" s="29"/>
      <c r="AL575" s="29"/>
    </row>
    <row r="576" spans="1:38" ht="5.65" hidden="1" customHeight="1">
      <c r="A576" s="29"/>
      <c r="AL576" s="29"/>
    </row>
    <row r="577" spans="1:38" ht="5.65" hidden="1" customHeight="1">
      <c r="A577" s="29"/>
      <c r="AL577" s="29"/>
    </row>
    <row r="578" spans="1:38" ht="5.65" hidden="1" customHeight="1">
      <c r="A578" s="29"/>
      <c r="AL578" s="29"/>
    </row>
    <row r="579" spans="1:38" ht="5.65" hidden="1" customHeight="1">
      <c r="A579" s="29"/>
      <c r="AL579" s="29"/>
    </row>
    <row r="580" spans="1:38" ht="5.65" hidden="1" customHeight="1">
      <c r="A580" s="29"/>
      <c r="AL580" s="29"/>
    </row>
    <row r="581" spans="1:38" ht="5.65" hidden="1" customHeight="1">
      <c r="A581" s="29"/>
      <c r="AL581" s="29"/>
    </row>
    <row r="582" spans="1:38" ht="5.65" hidden="1" customHeight="1">
      <c r="A582" s="29"/>
      <c r="AL582" s="29"/>
    </row>
    <row r="583" spans="1:38" ht="5.65" hidden="1" customHeight="1">
      <c r="A583" s="29"/>
      <c r="AL583" s="29"/>
    </row>
    <row r="584" spans="1:38" ht="5.65" hidden="1" customHeight="1">
      <c r="A584" s="29"/>
      <c r="AL584" s="29"/>
    </row>
    <row r="585" spans="1:38" ht="5.65" hidden="1" customHeight="1">
      <c r="A585" s="29"/>
      <c r="AL585" s="29"/>
    </row>
    <row r="586" spans="1:38" ht="5.65" hidden="1" customHeight="1">
      <c r="A586" s="29"/>
      <c r="AL586" s="29"/>
    </row>
    <row r="587" spans="1:38" ht="5.65" hidden="1" customHeight="1">
      <c r="A587" s="29"/>
      <c r="AL587" s="29"/>
    </row>
    <row r="588" spans="1:38" ht="5.65" hidden="1" customHeight="1">
      <c r="A588" s="29"/>
      <c r="AL588" s="29"/>
    </row>
    <row r="589" spans="1:38" ht="5.65" hidden="1" customHeight="1">
      <c r="A589" s="29"/>
      <c r="AL589" s="29"/>
    </row>
    <row r="590" spans="1:38" ht="5.65" hidden="1" customHeight="1">
      <c r="A590" s="29"/>
      <c r="AL590" s="29"/>
    </row>
    <row r="591" spans="1:38" ht="5.65" hidden="1" customHeight="1">
      <c r="A591" s="29"/>
      <c r="AL591" s="29"/>
    </row>
    <row r="592" spans="1:38" ht="5.65" hidden="1" customHeight="1">
      <c r="A592" s="29"/>
      <c r="AL592" s="29"/>
    </row>
    <row r="593" spans="1:38" ht="5.65" hidden="1" customHeight="1">
      <c r="A593" s="29"/>
      <c r="AL593" s="29"/>
    </row>
    <row r="594" spans="1:38" ht="5.65" hidden="1" customHeight="1">
      <c r="A594" s="29"/>
      <c r="AL594" s="29"/>
    </row>
    <row r="595" spans="1:38" ht="5.65" hidden="1" customHeight="1">
      <c r="A595" s="29"/>
      <c r="AL595" s="29"/>
    </row>
    <row r="596" spans="1:38" ht="5.65" hidden="1" customHeight="1">
      <c r="A596" s="29"/>
      <c r="AL596" s="29"/>
    </row>
    <row r="597" spans="1:38" ht="5.65" hidden="1" customHeight="1">
      <c r="A597" s="29"/>
      <c r="AL597" s="29"/>
    </row>
    <row r="598" spans="1:38" ht="5.65" hidden="1" customHeight="1">
      <c r="A598" s="29"/>
      <c r="AL598" s="29"/>
    </row>
    <row r="599" spans="1:38" ht="5.65" hidden="1" customHeight="1">
      <c r="A599" s="29"/>
      <c r="AL599" s="29"/>
    </row>
    <row r="600" spans="1:38" ht="5.65" hidden="1" customHeight="1">
      <c r="A600" s="29"/>
      <c r="AL600" s="29"/>
    </row>
    <row r="601" spans="1:38" ht="5.65" hidden="1" customHeight="1">
      <c r="A601" s="29"/>
      <c r="AL601" s="29"/>
    </row>
    <row r="602" spans="1:38" ht="5.65" hidden="1" customHeight="1">
      <c r="A602" s="29"/>
      <c r="AL602" s="29"/>
    </row>
    <row r="603" spans="1:38" ht="5.65" hidden="1" customHeight="1">
      <c r="A603" s="29"/>
      <c r="AL603" s="29"/>
    </row>
    <row r="604" spans="1:38" ht="5.65" hidden="1" customHeight="1">
      <c r="A604" s="29"/>
      <c r="AL604" s="29"/>
    </row>
    <row r="605" spans="1:38" ht="5.65" hidden="1" customHeight="1">
      <c r="A605" s="29"/>
      <c r="AL605" s="29"/>
    </row>
    <row r="606" spans="1:38" ht="5.65" hidden="1" customHeight="1">
      <c r="A606" s="29"/>
      <c r="AL606" s="29"/>
    </row>
    <row r="607" spans="1:38" ht="5.65" hidden="1" customHeight="1">
      <c r="A607" s="29"/>
      <c r="AL607" s="29"/>
    </row>
    <row r="608" spans="1:38" ht="0.75" hidden="1" customHeight="1">
      <c r="A608" s="29"/>
      <c r="AL608" s="29"/>
    </row>
    <row r="609" s="15" customFormat="1" ht="3" hidden="1" customHeight="1"/>
    <row r="610" s="15" customFormat="1" ht="5.25" hidden="1" customHeight="1"/>
    <row r="611" s="15" customFormat="1" ht="5.25" hidden="1" customHeight="1"/>
  </sheetData>
  <sheetProtection password="D871" sheet="1" objects="1" scenarios="1" selectLockedCells="1"/>
  <mergeCells count="15">
    <mergeCell ref="B13:B14"/>
    <mergeCell ref="B15:B16"/>
    <mergeCell ref="E5:F5"/>
    <mergeCell ref="G5:H5"/>
    <mergeCell ref="I5:J5"/>
    <mergeCell ref="AE10:AF10"/>
    <mergeCell ref="Y7:Z7"/>
    <mergeCell ref="C28:I28"/>
    <mergeCell ref="O5:P5"/>
    <mergeCell ref="Q5:R5"/>
    <mergeCell ref="S5:T5"/>
    <mergeCell ref="K5:L5"/>
    <mergeCell ref="C22:I22"/>
    <mergeCell ref="C24:I24"/>
    <mergeCell ref="C26:I26"/>
  </mergeCells>
  <dataValidations count="7">
    <dataValidation type="list" allowBlank="1" showInputMessage="1" showErrorMessage="1" sqref="C24:I24 C26:I26 C22:I22">
      <formula1>$AH$12:$AH$24</formula1>
    </dataValidation>
    <dataValidation type="whole" allowBlank="1" showInputMessage="1" showErrorMessage="1" sqref="O28 M26 M24 M22 E17:E20 G17:G20 I17:I20 K17:K20 M17:M20 O17:O20 Q17:Q20 S17:S20 U17:U20 W17:W20 Y17:Y20 C17:C20">
      <formula1>0</formula1>
      <formula2>1000000</formula2>
    </dataValidation>
    <dataValidation type="list" allowBlank="1" showInputMessage="1" showErrorMessage="1" sqref="I10">
      <formula1>"0,Da 1 a 3,Da 4 a 6"</formula1>
    </dataValidation>
    <dataValidation type="list" allowBlank="1" showInputMessage="1" showErrorMessage="1" sqref="Q10">
      <formula1>"A,B,C,D,E,F"</formula1>
    </dataValidation>
    <dataValidation type="whole" allowBlank="1" showInputMessage="1" showErrorMessage="1" sqref="E7 G7 W7 U7 S7 Q7 O7 M7 K7 I7 C7">
      <formula1>0</formula1>
      <formula2>10000</formula2>
    </dataValidation>
    <dataValidation type="whole" allowBlank="1" showInputMessage="1" showErrorMessage="1" sqref="Y16 C14 E14 G14 I14 K14 M14 O14 Q14 S14 U14 W14 Y14 C16 E16 G16 I16 K16 M16 O16 Q16 S16 U16 W16">
      <formula1>0</formula1>
      <formula2>10000000</formula2>
    </dataValidation>
    <dataValidation type="whole" allowBlank="1" showInputMessage="1" showErrorMessage="1" sqref="W6 C6 E6 G6 I6 K6 M6 O6 Q6 S6 U6">
      <formula1>0</formula1>
      <formula2>100000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/>
  <dimension ref="A1:V79"/>
  <sheetViews>
    <sheetView topLeftCell="B49" zoomScale="110" zoomScaleNormal="110" workbookViewId="0">
      <selection activeCell="J63" sqref="J63"/>
    </sheetView>
  </sheetViews>
  <sheetFormatPr defaultRowHeight="15"/>
  <cols>
    <col min="1" max="13" width="9.140625" style="2"/>
    <col min="14" max="14" width="9.7109375" style="2" bestFit="1" customWidth="1"/>
    <col min="15" max="15" width="9.7109375" style="2" customWidth="1"/>
    <col min="16" max="16" width="9.140625" style="2"/>
    <col min="17" max="18" width="11.28515625" style="2" bestFit="1" customWidth="1"/>
    <col min="19" max="16384" width="9.140625" style="2"/>
  </cols>
  <sheetData>
    <row r="1" spans="1:18">
      <c r="A1" s="2">
        <v>1</v>
      </c>
      <c r="B1" s="2">
        <v>2</v>
      </c>
      <c r="C1" s="2">
        <v>3</v>
      </c>
      <c r="D1" s="2">
        <v>4</v>
      </c>
      <c r="E1" s="2">
        <v>5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>
        <v>13</v>
      </c>
      <c r="N1" s="2">
        <v>14</v>
      </c>
      <c r="P1" s="2">
        <v>15</v>
      </c>
      <c r="Q1" s="2">
        <v>16</v>
      </c>
      <c r="R1" s="2">
        <v>17</v>
      </c>
    </row>
    <row r="2" spans="1:18">
      <c r="C2" s="2" t="s">
        <v>0</v>
      </c>
      <c r="H2" s="2" t="s">
        <v>14</v>
      </c>
      <c r="N2" s="2" t="s">
        <v>19</v>
      </c>
    </row>
    <row r="3" spans="1:18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G3" s="2" t="s">
        <v>1</v>
      </c>
      <c r="H3" s="2" t="s">
        <v>2</v>
      </c>
      <c r="I3" s="2" t="s">
        <v>3</v>
      </c>
      <c r="J3" s="2" t="s">
        <v>4</v>
      </c>
      <c r="K3" s="2" t="s">
        <v>5</v>
      </c>
      <c r="M3" s="2" t="s">
        <v>1</v>
      </c>
      <c r="N3" s="2" t="s">
        <v>2</v>
      </c>
      <c r="P3" s="2" t="s">
        <v>3</v>
      </c>
      <c r="Q3" s="2" t="s">
        <v>4</v>
      </c>
      <c r="R3" s="2" t="s">
        <v>5</v>
      </c>
    </row>
    <row r="4" spans="1:18">
      <c r="A4" s="2" t="s">
        <v>6</v>
      </c>
      <c r="B4" s="2">
        <v>22.03</v>
      </c>
      <c r="C4" s="2">
        <v>31.72</v>
      </c>
      <c r="D4" s="2">
        <v>41.42</v>
      </c>
      <c r="E4" s="2">
        <v>51.11</v>
      </c>
      <c r="G4" s="2" t="s">
        <v>6</v>
      </c>
      <c r="H4" s="2">
        <v>49.87</v>
      </c>
      <c r="I4" s="2">
        <v>55.8</v>
      </c>
      <c r="J4" s="2">
        <v>61.81</v>
      </c>
      <c r="K4" s="2">
        <v>67.87</v>
      </c>
      <c r="M4" s="2" t="s">
        <v>6</v>
      </c>
      <c r="N4" s="2">
        <v>0.17</v>
      </c>
      <c r="P4" s="2">
        <v>0.18</v>
      </c>
      <c r="Q4" s="2">
        <v>0.19</v>
      </c>
      <c r="R4" s="2">
        <v>0.21</v>
      </c>
    </row>
    <row r="5" spans="1:18">
      <c r="A5" s="2" t="s">
        <v>7</v>
      </c>
      <c r="B5" s="2">
        <v>27.49</v>
      </c>
      <c r="C5" s="2">
        <v>37.24</v>
      </c>
      <c r="D5" s="2">
        <v>46.99</v>
      </c>
      <c r="E5" s="2">
        <v>56.74</v>
      </c>
      <c r="G5" s="2" t="s">
        <v>7</v>
      </c>
      <c r="H5" s="2">
        <v>46.63</v>
      </c>
      <c r="I5" s="2">
        <v>52.44</v>
      </c>
      <c r="J5" s="2">
        <v>58.32</v>
      </c>
      <c r="K5" s="2">
        <v>64.25</v>
      </c>
      <c r="M5" s="2" t="s">
        <v>7</v>
      </c>
      <c r="N5" s="2">
        <v>0.4</v>
      </c>
      <c r="P5" s="2">
        <v>0.4</v>
      </c>
      <c r="Q5" s="2">
        <v>0.41</v>
      </c>
      <c r="R5" s="2">
        <v>0.41</v>
      </c>
    </row>
    <row r="6" spans="1:18">
      <c r="A6" s="2" t="s">
        <v>8</v>
      </c>
      <c r="B6" s="2">
        <v>49.56</v>
      </c>
      <c r="C6" s="2">
        <v>58.92</v>
      </c>
      <c r="D6" s="2">
        <v>68.27</v>
      </c>
      <c r="E6" s="2">
        <v>77.63</v>
      </c>
      <c r="G6" s="2" t="s">
        <v>8</v>
      </c>
      <c r="H6" s="2">
        <v>30.13</v>
      </c>
      <c r="I6" s="2">
        <v>34.89</v>
      </c>
      <c r="J6" s="2">
        <v>39.65</v>
      </c>
      <c r="K6" s="2">
        <v>44.41</v>
      </c>
      <c r="M6" s="2" t="s">
        <v>8</v>
      </c>
      <c r="N6" s="2">
        <v>0.43</v>
      </c>
      <c r="P6" s="2">
        <v>0.47</v>
      </c>
      <c r="Q6" s="2">
        <v>0.5</v>
      </c>
      <c r="R6" s="2">
        <v>0.54</v>
      </c>
    </row>
    <row r="7" spans="1:18">
      <c r="A7" s="2" t="s">
        <v>9</v>
      </c>
      <c r="B7" s="2">
        <v>52.83</v>
      </c>
      <c r="C7" s="2">
        <v>63.89</v>
      </c>
      <c r="D7" s="2">
        <v>74.95</v>
      </c>
      <c r="E7" s="2">
        <v>86</v>
      </c>
      <c r="G7" s="2" t="s">
        <v>9</v>
      </c>
      <c r="H7" s="2">
        <v>42.85</v>
      </c>
      <c r="I7" s="2">
        <v>49.62</v>
      </c>
      <c r="J7" s="2">
        <v>56.38</v>
      </c>
      <c r="K7" s="2">
        <v>63.15</v>
      </c>
      <c r="M7" s="2" t="s">
        <v>9</v>
      </c>
      <c r="N7" s="2">
        <v>1.1499999999999999</v>
      </c>
      <c r="P7" s="2">
        <v>1.17</v>
      </c>
      <c r="Q7" s="2">
        <v>1.19</v>
      </c>
      <c r="R7" s="2">
        <v>1.21</v>
      </c>
    </row>
    <row r="8" spans="1:18">
      <c r="A8" s="2" t="s">
        <v>10</v>
      </c>
      <c r="B8" s="2">
        <v>52.62</v>
      </c>
      <c r="C8" s="2">
        <v>62.41</v>
      </c>
      <c r="D8" s="2">
        <v>72.2</v>
      </c>
      <c r="E8" s="2">
        <v>81.99</v>
      </c>
      <c r="G8" s="2" t="s">
        <v>10</v>
      </c>
      <c r="H8" s="2">
        <v>19.489999999999998</v>
      </c>
      <c r="I8" s="2">
        <v>23.62</v>
      </c>
      <c r="J8" s="2">
        <v>27.71</v>
      </c>
      <c r="K8" s="2">
        <v>31.76</v>
      </c>
      <c r="M8" s="2" t="s">
        <v>10</v>
      </c>
      <c r="N8" s="2">
        <v>1.21</v>
      </c>
      <c r="P8" s="2">
        <v>1.2230000000000001</v>
      </c>
      <c r="Q8" s="2">
        <v>1.24</v>
      </c>
      <c r="R8" s="2">
        <v>1.26</v>
      </c>
    </row>
    <row r="9" spans="1:18">
      <c r="A9" s="2" t="s">
        <v>11</v>
      </c>
      <c r="B9" s="2">
        <v>86.05</v>
      </c>
      <c r="C9" s="2">
        <v>96.2</v>
      </c>
      <c r="D9" s="2">
        <v>106.35</v>
      </c>
      <c r="E9" s="2">
        <v>116.5</v>
      </c>
      <c r="G9" s="2" t="s">
        <v>11</v>
      </c>
      <c r="H9" s="2">
        <v>16.32</v>
      </c>
      <c r="I9" s="2">
        <v>21.21</v>
      </c>
      <c r="J9" s="2">
        <v>25.99</v>
      </c>
      <c r="K9" s="2">
        <v>30.71</v>
      </c>
      <c r="M9" s="2" t="s">
        <v>11</v>
      </c>
      <c r="N9" s="2">
        <v>1.04</v>
      </c>
      <c r="P9" s="2">
        <v>1.05</v>
      </c>
      <c r="Q9" s="2">
        <v>1.06</v>
      </c>
      <c r="R9" s="2">
        <v>1.08</v>
      </c>
    </row>
    <row r="11" spans="1:18">
      <c r="C11" s="2" t="s">
        <v>12</v>
      </c>
      <c r="H11" s="2" t="s">
        <v>15</v>
      </c>
      <c r="N11" s="2" t="s">
        <v>20</v>
      </c>
    </row>
    <row r="12" spans="1:18">
      <c r="A12" s="2" t="s">
        <v>1</v>
      </c>
      <c r="B12" s="2" t="s">
        <v>2</v>
      </c>
      <c r="C12" s="2" t="s">
        <v>3</v>
      </c>
      <c r="D12" s="2" t="s">
        <v>4</v>
      </c>
      <c r="E12" s="2" t="s">
        <v>5</v>
      </c>
      <c r="G12" s="2" t="s">
        <v>1</v>
      </c>
      <c r="H12" s="2" t="s">
        <v>2</v>
      </c>
      <c r="I12" s="2" t="s">
        <v>16</v>
      </c>
      <c r="J12" s="2" t="s">
        <v>4</v>
      </c>
      <c r="K12" s="2" t="s">
        <v>5</v>
      </c>
      <c r="M12" s="2" t="s">
        <v>1</v>
      </c>
      <c r="N12" s="2" t="s">
        <v>2</v>
      </c>
      <c r="P12" s="2" t="s">
        <v>3</v>
      </c>
      <c r="Q12" s="2" t="s">
        <v>4</v>
      </c>
      <c r="R12" s="2">
        <v>10</v>
      </c>
    </row>
    <row r="13" spans="1:18">
      <c r="A13" s="2" t="s">
        <v>6</v>
      </c>
      <c r="B13" s="2">
        <v>11.01</v>
      </c>
      <c r="C13" s="2">
        <v>15.86</v>
      </c>
      <c r="D13" s="2">
        <v>20.71</v>
      </c>
      <c r="E13" s="2">
        <v>25.56</v>
      </c>
      <c r="G13" s="2" t="s">
        <v>6</v>
      </c>
      <c r="H13" s="2">
        <v>45.47</v>
      </c>
      <c r="I13" s="2">
        <v>52.48</v>
      </c>
      <c r="J13" s="2">
        <v>59.49</v>
      </c>
      <c r="K13" s="2">
        <v>66.489999999999995</v>
      </c>
      <c r="M13" s="2" t="s">
        <v>6</v>
      </c>
      <c r="N13" s="2">
        <v>0.15</v>
      </c>
      <c r="P13" s="2">
        <v>0.15</v>
      </c>
      <c r="Q13" s="2">
        <v>0.15</v>
      </c>
      <c r="R13" s="2">
        <v>0.15</v>
      </c>
    </row>
    <row r="14" spans="1:18">
      <c r="A14" s="2" t="s">
        <v>7</v>
      </c>
      <c r="B14" s="2">
        <v>13.75</v>
      </c>
      <c r="C14" s="2">
        <v>18.62</v>
      </c>
      <c r="D14" s="2">
        <v>23.5</v>
      </c>
      <c r="E14" s="2">
        <v>28.37</v>
      </c>
      <c r="G14" s="2" t="s">
        <v>7</v>
      </c>
      <c r="H14" s="2">
        <v>45.52</v>
      </c>
      <c r="I14" s="2">
        <v>49.33</v>
      </c>
      <c r="J14" s="2">
        <v>56.13</v>
      </c>
      <c r="K14" s="2">
        <v>62.94</v>
      </c>
      <c r="M14" s="2" t="s">
        <v>7</v>
      </c>
      <c r="N14" s="2">
        <v>0.22</v>
      </c>
      <c r="P14" s="2">
        <v>0.22</v>
      </c>
      <c r="Q14" s="2">
        <v>0.23</v>
      </c>
      <c r="R14" s="2">
        <v>0.23</v>
      </c>
    </row>
    <row r="15" spans="1:18">
      <c r="A15" s="2" t="s">
        <v>8</v>
      </c>
      <c r="B15" s="2">
        <v>24.78</v>
      </c>
      <c r="C15" s="2">
        <v>29.46</v>
      </c>
      <c r="D15" s="2">
        <v>34.14</v>
      </c>
      <c r="E15" s="2">
        <v>38.81</v>
      </c>
      <c r="G15" s="2" t="s">
        <v>8</v>
      </c>
      <c r="H15" s="2">
        <v>27.47</v>
      </c>
      <c r="I15" s="2">
        <v>32.82</v>
      </c>
      <c r="J15" s="2">
        <v>38.159999999999997</v>
      </c>
      <c r="K15" s="2">
        <v>43.5</v>
      </c>
      <c r="M15" s="2" t="s">
        <v>8</v>
      </c>
      <c r="N15" s="2">
        <v>0.44</v>
      </c>
      <c r="P15" s="2">
        <v>0.45</v>
      </c>
      <c r="Q15" s="2">
        <v>0.45</v>
      </c>
      <c r="R15" s="2">
        <v>0.46</v>
      </c>
    </row>
    <row r="16" spans="1:18">
      <c r="A16" s="2" t="s">
        <v>9</v>
      </c>
      <c r="B16" s="2">
        <v>26.42</v>
      </c>
      <c r="C16" s="2">
        <v>31.94</v>
      </c>
      <c r="D16" s="2">
        <v>37.47</v>
      </c>
      <c r="E16" s="2">
        <v>43</v>
      </c>
      <c r="G16" s="2" t="s">
        <v>9</v>
      </c>
      <c r="H16" s="2">
        <v>39.07</v>
      </c>
      <c r="I16" s="2">
        <v>46.67</v>
      </c>
      <c r="J16" s="2">
        <v>54.26</v>
      </c>
      <c r="K16" s="2">
        <v>62.86</v>
      </c>
      <c r="M16" s="2" t="s">
        <v>9</v>
      </c>
      <c r="N16" s="2">
        <v>0.59</v>
      </c>
      <c r="P16" s="2">
        <v>0.6</v>
      </c>
      <c r="Q16" s="2">
        <v>0.6</v>
      </c>
      <c r="R16" s="2">
        <v>0.61</v>
      </c>
    </row>
    <row r="17" spans="1:18">
      <c r="A17" s="2" t="s">
        <v>10</v>
      </c>
      <c r="B17" s="2">
        <v>26.31</v>
      </c>
      <c r="C17" s="2">
        <v>31.2</v>
      </c>
      <c r="D17" s="2">
        <v>36.1</v>
      </c>
      <c r="E17" s="2">
        <v>41</v>
      </c>
      <c r="G17" s="2" t="s">
        <v>10</v>
      </c>
      <c r="H17" s="2">
        <v>17.77</v>
      </c>
      <c r="I17" s="2">
        <v>22.22</v>
      </c>
      <c r="J17" s="2">
        <v>26.67</v>
      </c>
      <c r="K17" s="2">
        <v>31.11</v>
      </c>
      <c r="M17" s="2" t="s">
        <v>10</v>
      </c>
      <c r="N17" s="2">
        <v>0.63</v>
      </c>
      <c r="P17" s="2">
        <v>0.64</v>
      </c>
      <c r="Q17" s="2">
        <v>0.65</v>
      </c>
      <c r="R17" s="2">
        <v>0.65</v>
      </c>
    </row>
    <row r="18" spans="1:18">
      <c r="A18" s="2" t="s">
        <v>11</v>
      </c>
      <c r="B18" s="2">
        <v>43.02</v>
      </c>
      <c r="C18" s="2">
        <v>48.1</v>
      </c>
      <c r="D18" s="2">
        <v>53.18</v>
      </c>
      <c r="E18" s="2">
        <v>58.25</v>
      </c>
      <c r="G18" s="2" t="s">
        <v>11</v>
      </c>
      <c r="H18" s="2">
        <v>14.88</v>
      </c>
      <c r="I18" s="2">
        <v>19.95</v>
      </c>
      <c r="J18" s="2">
        <v>25.02</v>
      </c>
      <c r="K18" s="2">
        <v>30.08</v>
      </c>
      <c r="M18" s="2" t="s">
        <v>11</v>
      </c>
      <c r="N18" s="2">
        <v>0.97</v>
      </c>
      <c r="P18" s="2">
        <v>0.98</v>
      </c>
      <c r="Q18" s="2">
        <v>0.99</v>
      </c>
      <c r="R18" s="2">
        <v>1</v>
      </c>
    </row>
    <row r="20" spans="1:18">
      <c r="C20" s="2" t="s">
        <v>13</v>
      </c>
      <c r="H20" s="2" t="s">
        <v>17</v>
      </c>
      <c r="N20" s="2" t="s">
        <v>21</v>
      </c>
    </row>
    <row r="21" spans="1:18">
      <c r="A21" s="2" t="s">
        <v>1</v>
      </c>
      <c r="B21" s="2" t="s">
        <v>2</v>
      </c>
      <c r="C21" s="2" t="s">
        <v>3</v>
      </c>
      <c r="D21" s="2" t="s">
        <v>4</v>
      </c>
      <c r="E21" s="2" t="s">
        <v>5</v>
      </c>
      <c r="G21" s="2" t="s">
        <v>1</v>
      </c>
      <c r="H21" s="2" t="s">
        <v>2</v>
      </c>
      <c r="I21" s="2" t="s">
        <v>3</v>
      </c>
      <c r="J21" s="2" t="s">
        <v>4</v>
      </c>
      <c r="K21" s="2" t="s">
        <v>18</v>
      </c>
      <c r="M21" s="2" t="s">
        <v>1</v>
      </c>
      <c r="N21" s="2" t="s">
        <v>2</v>
      </c>
      <c r="P21" s="2" t="s">
        <v>3</v>
      </c>
      <c r="Q21" s="2" t="s">
        <v>4</v>
      </c>
      <c r="R21" s="2" t="s">
        <v>18</v>
      </c>
    </row>
    <row r="22" spans="1:18">
      <c r="A22" s="2" t="s">
        <v>6</v>
      </c>
      <c r="B22" s="2">
        <v>23.57</v>
      </c>
      <c r="C22" s="2">
        <v>33.94</v>
      </c>
      <c r="D22" s="2">
        <v>44.32</v>
      </c>
      <c r="E22" s="2">
        <v>54.69</v>
      </c>
      <c r="G22" s="2" t="s">
        <v>6</v>
      </c>
      <c r="H22" s="2">
        <v>44.14</v>
      </c>
      <c r="I22" s="2">
        <v>57.3</v>
      </c>
      <c r="J22" s="2">
        <v>70.459999999999994</v>
      </c>
      <c r="K22" s="2">
        <v>83.62</v>
      </c>
      <c r="M22" s="2" t="s">
        <v>6</v>
      </c>
      <c r="N22" s="2">
        <v>9.7100000000000009</v>
      </c>
      <c r="P22" s="2">
        <v>10.92</v>
      </c>
      <c r="Q22" s="2">
        <v>12.14</v>
      </c>
      <c r="R22" s="2">
        <v>13.35</v>
      </c>
    </row>
    <row r="23" spans="1:18">
      <c r="A23" s="2" t="s">
        <v>7</v>
      </c>
      <c r="B23" s="2">
        <v>29.42</v>
      </c>
      <c r="C23" s="2">
        <v>39.85</v>
      </c>
      <c r="D23" s="2">
        <v>50.28</v>
      </c>
      <c r="E23" s="2">
        <v>60.72</v>
      </c>
      <c r="G23" s="2" t="s">
        <v>7</v>
      </c>
      <c r="H23" s="2">
        <v>41.6</v>
      </c>
      <c r="I23" s="2">
        <v>53.6</v>
      </c>
      <c r="J23" s="2">
        <v>65.61</v>
      </c>
      <c r="K23" s="2">
        <v>77.61</v>
      </c>
      <c r="M23" s="2" t="s">
        <v>7</v>
      </c>
      <c r="N23" s="2">
        <v>14.57</v>
      </c>
      <c r="P23" s="2">
        <v>16.39</v>
      </c>
      <c r="Q23" s="2">
        <v>18.21</v>
      </c>
      <c r="R23" s="2">
        <v>20.03</v>
      </c>
    </row>
    <row r="24" spans="1:18">
      <c r="A24" s="2" t="s">
        <v>8</v>
      </c>
      <c r="B24" s="2">
        <v>53.03</v>
      </c>
      <c r="C24" s="2">
        <v>63.04</v>
      </c>
      <c r="D24" s="2">
        <v>73.05</v>
      </c>
      <c r="E24" s="2">
        <v>83.06</v>
      </c>
      <c r="G24" s="2" t="s">
        <v>8</v>
      </c>
      <c r="H24" s="2">
        <v>33.979999999999997</v>
      </c>
      <c r="I24" s="2">
        <v>42.51</v>
      </c>
      <c r="J24" s="2">
        <v>51.05</v>
      </c>
      <c r="K24" s="2">
        <v>59.59</v>
      </c>
      <c r="M24" s="2" t="s">
        <v>8</v>
      </c>
      <c r="N24" s="2">
        <v>29.13</v>
      </c>
      <c r="P24" s="2">
        <v>32.770000000000003</v>
      </c>
      <c r="Q24" s="2">
        <v>36.42</v>
      </c>
      <c r="R24" s="2">
        <v>40.06</v>
      </c>
    </row>
    <row r="25" spans="1:18">
      <c r="A25" s="2" t="s">
        <v>9</v>
      </c>
      <c r="B25" s="2">
        <v>56.53</v>
      </c>
      <c r="C25" s="2">
        <v>68.36</v>
      </c>
      <c r="D25" s="2">
        <v>80.19</v>
      </c>
      <c r="E25" s="2">
        <v>92.02</v>
      </c>
      <c r="G25" s="2" t="s">
        <v>9</v>
      </c>
      <c r="H25" s="2">
        <v>32.61</v>
      </c>
      <c r="I25" s="2">
        <v>38.950000000000003</v>
      </c>
      <c r="J25" s="2">
        <v>45.3</v>
      </c>
      <c r="K25" s="2">
        <v>51.64</v>
      </c>
      <c r="M25" s="2" t="s">
        <v>9</v>
      </c>
      <c r="N25" s="2">
        <v>38.840000000000003</v>
      </c>
      <c r="P25" s="2">
        <v>43.7</v>
      </c>
      <c r="Q25" s="2">
        <v>48.55</v>
      </c>
      <c r="R25" s="2">
        <v>53.41</v>
      </c>
    </row>
    <row r="26" spans="1:18">
      <c r="A26" s="2" t="s">
        <v>10</v>
      </c>
      <c r="B26" s="2">
        <v>56.3</v>
      </c>
      <c r="C26" s="2">
        <v>66.78</v>
      </c>
      <c r="D26" s="2">
        <v>77.25</v>
      </c>
      <c r="E26" s="2">
        <v>87.73</v>
      </c>
      <c r="G26" s="2" t="s">
        <v>10</v>
      </c>
      <c r="H26" s="2">
        <v>16.39</v>
      </c>
      <c r="I26" s="2">
        <v>20.07</v>
      </c>
      <c r="J26" s="2">
        <v>23.74</v>
      </c>
      <c r="K26" s="2">
        <v>27.41</v>
      </c>
      <c r="M26" s="2" t="s">
        <v>10</v>
      </c>
      <c r="N26" s="2">
        <v>48.55</v>
      </c>
      <c r="P26" s="2">
        <v>54.62</v>
      </c>
      <c r="Q26" s="2">
        <v>60.69</v>
      </c>
      <c r="R26" s="2">
        <v>66.760000000000005</v>
      </c>
    </row>
    <row r="27" spans="1:18">
      <c r="A27" s="2" t="s">
        <v>11</v>
      </c>
      <c r="B27" s="2">
        <v>92.07</v>
      </c>
      <c r="C27" s="2">
        <v>102.93</v>
      </c>
      <c r="D27" s="2">
        <v>113.8</v>
      </c>
      <c r="E27" s="2">
        <v>124.66</v>
      </c>
      <c r="G27" s="2" t="s">
        <v>11</v>
      </c>
      <c r="H27" s="2">
        <v>22.46</v>
      </c>
      <c r="I27" s="2">
        <v>24.17</v>
      </c>
      <c r="J27" s="2">
        <v>25.89</v>
      </c>
      <c r="K27" s="2">
        <v>27.6</v>
      </c>
      <c r="M27" s="2" t="s">
        <v>11</v>
      </c>
      <c r="N27" s="2">
        <v>58.27</v>
      </c>
      <c r="P27" s="2">
        <v>65.55</v>
      </c>
      <c r="Q27" s="2">
        <v>72.83</v>
      </c>
      <c r="R27" s="2">
        <v>80.12</v>
      </c>
    </row>
    <row r="29" spans="1:18">
      <c r="C29" s="2" t="s">
        <v>22</v>
      </c>
      <c r="H29" s="2" t="s">
        <v>23</v>
      </c>
    </row>
    <row r="30" spans="1:18">
      <c r="A30" s="2" t="s">
        <v>1</v>
      </c>
      <c r="B30" s="2" t="s">
        <v>2</v>
      </c>
      <c r="C30" s="2" t="s">
        <v>3</v>
      </c>
      <c r="D30" s="2" t="s">
        <v>4</v>
      </c>
      <c r="E30" s="2" t="s">
        <v>5</v>
      </c>
      <c r="G30" s="2" t="s">
        <v>1</v>
      </c>
      <c r="H30" s="2" t="s">
        <v>24</v>
      </c>
      <c r="I30" s="2" t="s">
        <v>3</v>
      </c>
      <c r="J30" s="2" t="s">
        <v>4</v>
      </c>
      <c r="K30" s="2" t="s">
        <v>18</v>
      </c>
    </row>
    <row r="31" spans="1:18">
      <c r="A31" s="2" t="s">
        <v>6</v>
      </c>
      <c r="B31" s="2">
        <v>11.78</v>
      </c>
      <c r="C31" s="2">
        <v>13.84</v>
      </c>
      <c r="D31" s="2">
        <v>15.91</v>
      </c>
      <c r="E31" s="2">
        <v>17.98</v>
      </c>
      <c r="G31" s="2" t="s">
        <v>6</v>
      </c>
      <c r="H31" s="2">
        <v>6.13</v>
      </c>
      <c r="I31" s="2">
        <v>6.89</v>
      </c>
      <c r="J31" s="2">
        <v>7.66</v>
      </c>
      <c r="K31" s="2">
        <v>8.42</v>
      </c>
    </row>
    <row r="32" spans="1:18">
      <c r="A32" s="2" t="s">
        <v>7</v>
      </c>
      <c r="B32" s="2">
        <v>17.66</v>
      </c>
      <c r="C32" s="2">
        <v>20.77</v>
      </c>
      <c r="D32" s="2">
        <v>23.87</v>
      </c>
      <c r="E32" s="2">
        <v>26.95</v>
      </c>
      <c r="G32" s="2" t="s">
        <v>7</v>
      </c>
      <c r="H32" s="2">
        <v>9.19</v>
      </c>
      <c r="I32" s="2">
        <v>10.34</v>
      </c>
      <c r="J32" s="2">
        <v>11.49</v>
      </c>
      <c r="K32" s="2">
        <v>12.63</v>
      </c>
    </row>
    <row r="33" spans="1:17">
      <c r="A33" s="2" t="s">
        <v>8</v>
      </c>
      <c r="B33" s="2">
        <v>35.33</v>
      </c>
      <c r="C33" s="2">
        <v>41.53</v>
      </c>
      <c r="D33" s="2">
        <v>47.74</v>
      </c>
      <c r="E33" s="2">
        <v>53.64</v>
      </c>
      <c r="G33" s="2" t="s">
        <v>8</v>
      </c>
      <c r="H33" s="2">
        <v>18.38</v>
      </c>
      <c r="I33" s="2">
        <v>20.68</v>
      </c>
      <c r="J33" s="2">
        <v>22.97</v>
      </c>
      <c r="K33" s="2">
        <v>25.27</v>
      </c>
      <c r="N33" s="3"/>
      <c r="O33" s="3"/>
    </row>
    <row r="34" spans="1:17">
      <c r="A34" s="2" t="s">
        <v>9</v>
      </c>
      <c r="B34" s="2">
        <v>47.1</v>
      </c>
      <c r="C34" s="2">
        <v>55.38</v>
      </c>
      <c r="D34" s="2">
        <v>63.65</v>
      </c>
      <c r="E34" s="2">
        <v>71.930000000000007</v>
      </c>
      <c r="G34" s="2" t="s">
        <v>9</v>
      </c>
      <c r="H34" s="2">
        <v>24.5</v>
      </c>
      <c r="I34" s="2">
        <v>27.57</v>
      </c>
      <c r="J34" s="2">
        <v>30.63</v>
      </c>
      <c r="K34" s="2">
        <v>33.69</v>
      </c>
    </row>
    <row r="35" spans="1:17">
      <c r="A35" s="2" t="s">
        <v>10</v>
      </c>
      <c r="B35" s="2">
        <v>58.88</v>
      </c>
      <c r="C35" s="2">
        <v>69.22</v>
      </c>
      <c r="D35" s="2">
        <v>79.56</v>
      </c>
      <c r="E35" s="2">
        <v>89.91</v>
      </c>
      <c r="G35" s="2" t="s">
        <v>10</v>
      </c>
      <c r="H35" s="2">
        <v>30.63</v>
      </c>
      <c r="I35" s="2">
        <v>34.46</v>
      </c>
      <c r="J35" s="2">
        <v>38.29</v>
      </c>
      <c r="K35" s="2">
        <v>42.12</v>
      </c>
    </row>
    <row r="36" spans="1:17">
      <c r="A36" s="2" t="s">
        <v>11</v>
      </c>
      <c r="B36" s="2">
        <v>70.650000000000006</v>
      </c>
      <c r="C36" s="2">
        <v>83.06</v>
      </c>
      <c r="D36" s="2">
        <v>95.48</v>
      </c>
      <c r="E36" s="2">
        <v>107.89</v>
      </c>
      <c r="G36" s="2" t="s">
        <v>11</v>
      </c>
      <c r="H36" s="2">
        <v>36.76</v>
      </c>
      <c r="I36" s="2">
        <v>41.35</v>
      </c>
      <c r="J36" s="2">
        <v>45.94</v>
      </c>
      <c r="K36" s="2">
        <v>50.54</v>
      </c>
    </row>
    <row r="37" spans="1:17">
      <c r="P37" s="4"/>
    </row>
    <row r="38" spans="1:17">
      <c r="P38" s="4"/>
    </row>
    <row r="39" spans="1:17">
      <c r="P39" s="4"/>
    </row>
    <row r="41" spans="1:17">
      <c r="P41" s="5"/>
    </row>
    <row r="43" spans="1:17">
      <c r="P43" s="6"/>
    </row>
    <row r="44" spans="1:17">
      <c r="N44" s="5" t="str">
        <f>Utente!I10</f>
        <v>0</v>
      </c>
      <c r="O44" s="5"/>
      <c r="Q44" s="2" t="str">
        <f>(IF(N44="Da 4 a 6",2,)&amp;IF(N44="Da 1 a 3",4,)&amp;IF(N44="0",5,))</f>
        <v>5</v>
      </c>
    </row>
    <row r="45" spans="1:17">
      <c r="J45" s="2" t="s">
        <v>95</v>
      </c>
      <c r="K45" s="2">
        <f>IF(K46=0,10,Utente!W6)</f>
        <v>10</v>
      </c>
    </row>
    <row r="46" spans="1:17">
      <c r="J46" s="2" t="s">
        <v>96</v>
      </c>
      <c r="K46" s="2">
        <f>Utente!Y6</f>
        <v>0</v>
      </c>
      <c r="P46" s="2" t="s">
        <v>94</v>
      </c>
    </row>
    <row r="47" spans="1:17">
      <c r="Q47" s="2">
        <f>IF(SUM(Utente!$C$8:$W$8)&lt;&gt;0,SUM(Utente!$C$8:$W$8),N50)</f>
        <v>84.2</v>
      </c>
    </row>
    <row r="48" spans="1:17" ht="45.75" thickBot="1">
      <c r="B48" s="7" t="str">
        <f>Utente!Q10</f>
        <v>A</v>
      </c>
      <c r="C48" s="1"/>
      <c r="D48" s="8" t="s">
        <v>0</v>
      </c>
      <c r="E48" s="8" t="s">
        <v>12</v>
      </c>
      <c r="F48" s="8" t="s">
        <v>13</v>
      </c>
      <c r="G48" s="8" t="s">
        <v>28</v>
      </c>
      <c r="H48" s="8" t="s">
        <v>25</v>
      </c>
      <c r="I48" s="8" t="s">
        <v>17</v>
      </c>
      <c r="J48" s="8" t="s">
        <v>19</v>
      </c>
      <c r="K48" s="8" t="s">
        <v>20</v>
      </c>
      <c r="L48" s="8" t="s">
        <v>21</v>
      </c>
      <c r="M48" s="8" t="s">
        <v>27</v>
      </c>
      <c r="N48" s="8" t="s">
        <v>23</v>
      </c>
      <c r="O48" s="8"/>
      <c r="P48" s="2" t="s">
        <v>33</v>
      </c>
      <c r="Q48" s="2" t="s">
        <v>91</v>
      </c>
    </row>
    <row r="49" spans="1:20" ht="16.5" thickTop="1" thickBot="1">
      <c r="C49" s="9" t="s">
        <v>30</v>
      </c>
      <c r="D49" s="10">
        <f>Utente!C6</f>
        <v>0</v>
      </c>
      <c r="E49" s="10">
        <f>Utente!E6</f>
        <v>0</v>
      </c>
      <c r="F49" s="10">
        <f>Utente!G6</f>
        <v>0</v>
      </c>
      <c r="G49" s="10">
        <f>Utente!I6</f>
        <v>0</v>
      </c>
      <c r="H49" s="10">
        <f>Utente!K6</f>
        <v>0</v>
      </c>
      <c r="I49" s="10">
        <f>Utente!M6</f>
        <v>0</v>
      </c>
      <c r="J49" s="10">
        <f>Utente!O6</f>
        <v>0</v>
      </c>
      <c r="K49" s="10">
        <f>Utente!Q6</f>
        <v>0</v>
      </c>
      <c r="L49" s="10">
        <f>Utente!S6</f>
        <v>0</v>
      </c>
      <c r="M49" s="10">
        <f>Utente!U6</f>
        <v>0</v>
      </c>
      <c r="N49" s="10">
        <f>K45</f>
        <v>10</v>
      </c>
      <c r="O49" s="30"/>
      <c r="P49" s="11">
        <f>IF(SUM(D49:N49)=0,1,SUM(D49:N49))</f>
        <v>10</v>
      </c>
      <c r="Q49" s="2">
        <f>IF(Utente!$AH$6=0,N52/1000,Utente!$AH$6/Q47)</f>
        <v>6.13E-2</v>
      </c>
      <c r="T49" s="2" t="s">
        <v>32</v>
      </c>
    </row>
    <row r="50" spans="1:20" ht="15.75" thickTop="1">
      <c r="A50" s="2" t="str">
        <f>B48</f>
        <v>A</v>
      </c>
      <c r="B50" s="2">
        <v>5</v>
      </c>
      <c r="C50" s="6">
        <v>0</v>
      </c>
      <c r="D50" s="12">
        <f>VLOOKUP(A50,Dati!$A$4:$E$9,B50)*$D$49</f>
        <v>0</v>
      </c>
      <c r="E50" s="12">
        <f>VLOOKUP(A50,Dati!$A$13:$E$18,B50)*$E$49</f>
        <v>0</v>
      </c>
      <c r="F50" s="12">
        <f>VLOOKUP(A50,Dati!$A$22:$E$27,B50)*$F$49</f>
        <v>0</v>
      </c>
      <c r="G50" s="12">
        <f>VLOOKUP(A50,Dati!$G$4:$K$9,B50)*$G$49</f>
        <v>0</v>
      </c>
      <c r="H50" s="12">
        <f>VLOOKUP(A50,Dati!$G$13:$K$18,B50)*$H$49</f>
        <v>0</v>
      </c>
      <c r="I50" s="12">
        <f>VLOOKUP(A50,Dati!$G$22:$K$27,B50)*$I$49</f>
        <v>0</v>
      </c>
      <c r="J50" s="12">
        <f>VLOOKUP(A50,Dati!$M$4:$R$9,B50)*$J$49</f>
        <v>0</v>
      </c>
      <c r="K50" s="12">
        <f>VLOOKUP(A50,Dati!$M$13:$R$18,B50)*$K$49</f>
        <v>0</v>
      </c>
      <c r="L50" s="12">
        <f>VLOOKUP(A50,Dati!$M$22:$R$27,B50)*$L$49</f>
        <v>0</v>
      </c>
      <c r="M50" s="12">
        <f>VLOOKUP(A50,Dati!$A$31:$E$36,B50)*$M$49</f>
        <v>0</v>
      </c>
      <c r="N50" s="12">
        <f>VLOOKUP(A50,Dati!$G$31:$K$36,B50)*$N$49</f>
        <v>84.2</v>
      </c>
      <c r="O50" s="12"/>
      <c r="P50" s="2">
        <f>IF(SUM(D50:N50)=0,1,SUM(D50:N50))</f>
        <v>84.2</v>
      </c>
      <c r="Q50" s="2">
        <f>Q49</f>
        <v>6.13E-2</v>
      </c>
      <c r="R50" s="2">
        <f>P50*Q50</f>
        <v>5.1614599999999999</v>
      </c>
      <c r="T50" s="14">
        <f>Utente!AH29</f>
        <v>0</v>
      </c>
    </row>
    <row r="51" spans="1:20">
      <c r="A51" s="2" t="str">
        <f>A50</f>
        <v>A</v>
      </c>
      <c r="B51" s="2">
        <v>4</v>
      </c>
      <c r="C51" s="3" t="s">
        <v>26</v>
      </c>
      <c r="D51" s="12">
        <f>VLOOKUP(A51,Dati!$A$4:$E$9,B51)*$D$49</f>
        <v>0</v>
      </c>
      <c r="E51" s="12">
        <f>VLOOKUP(A51,Dati!$A$13:$E$18,B51)*$E$49</f>
        <v>0</v>
      </c>
      <c r="F51" s="12">
        <f>VLOOKUP(A51,Dati!$A$22:$E$27,B51)*$F$49</f>
        <v>0</v>
      </c>
      <c r="G51" s="12">
        <f>VLOOKUP(A51,Dati!$G$4:$K$9,B51)*$G$49</f>
        <v>0</v>
      </c>
      <c r="H51" s="12">
        <f>VLOOKUP(A51,Dati!$G$13:$K$18,B51)*$H$49</f>
        <v>0</v>
      </c>
      <c r="I51" s="12">
        <f>VLOOKUP(A51,Dati!$G$22:$K$27,B51)*$I$49</f>
        <v>0</v>
      </c>
      <c r="J51" s="12">
        <f>VLOOKUP(A51,Dati!$M$4:$R$9,B51)*$J$49</f>
        <v>0</v>
      </c>
      <c r="K51" s="12">
        <f>VLOOKUP(A51,Dati!$M$13:$R$18,B51)*$K$49</f>
        <v>0</v>
      </c>
      <c r="L51" s="12">
        <f>VLOOKUP(A51,Dati!$M$22:$R$27,B51)*$L$49</f>
        <v>0</v>
      </c>
      <c r="M51" s="12">
        <f>VLOOKUP(A51,Dati!$A$31:$E$36,B51)*$M$49</f>
        <v>0</v>
      </c>
      <c r="N51" s="12">
        <f>VLOOKUP(A51,Dati!$G$31:$K$36,B51)*$N$49</f>
        <v>76.599999999999994</v>
      </c>
      <c r="O51" s="12"/>
      <c r="P51" s="2">
        <f>IF(SUM(D51:N51)=0,1,SUM(D51:N51))</f>
        <v>76.599999999999994</v>
      </c>
      <c r="Q51" s="2">
        <f>Q50</f>
        <v>6.13E-2</v>
      </c>
      <c r="R51" s="2">
        <f>P51*Q51</f>
        <v>4.6955799999999996</v>
      </c>
    </row>
    <row r="52" spans="1:20">
      <c r="A52" s="2" t="str">
        <f>A51</f>
        <v>A</v>
      </c>
      <c r="B52" s="2">
        <v>2</v>
      </c>
      <c r="C52" s="13" t="s">
        <v>31</v>
      </c>
      <c r="D52" s="12">
        <f>VLOOKUP(A52,Dati!$A$4:$E$9,B52)*$D$49</f>
        <v>0</v>
      </c>
      <c r="E52" s="12">
        <f>VLOOKUP(A52,Dati!$A$13:$E$18,B52)*$E$49</f>
        <v>0</v>
      </c>
      <c r="F52" s="12">
        <f>VLOOKUP(A52,Dati!$A$22:$E$27,B52)*$F$49</f>
        <v>0</v>
      </c>
      <c r="G52" s="12">
        <f>VLOOKUP(A52,Dati!$G$4:$K$9,B52)*$G$49</f>
        <v>0</v>
      </c>
      <c r="H52" s="12">
        <f>VLOOKUP(A52,Dati!$G$13:$K$18,B52)*$H$49</f>
        <v>0</v>
      </c>
      <c r="I52" s="12">
        <f>VLOOKUP(A52,Dati!$G$22:$K$27,B52)*$I$49</f>
        <v>0</v>
      </c>
      <c r="J52" s="12">
        <f>VLOOKUP(A52,Dati!$M$4:$R$9,B52)*$J$49</f>
        <v>0</v>
      </c>
      <c r="K52" s="12">
        <f>VLOOKUP(A52,Dati!$M$13:$R$18,B52)*$K$49</f>
        <v>0</v>
      </c>
      <c r="L52" s="12">
        <f>VLOOKUP(A52,Dati!$M$22:$R$27,B52)*$L$49</f>
        <v>0</v>
      </c>
      <c r="M52" s="12">
        <f>VLOOKUP(A52,Dati!$A$31:$E$36,B52)*$M$49</f>
        <v>0</v>
      </c>
      <c r="N52" s="12">
        <f>VLOOKUP(A52,Dati!$G$31:$K$36,B52)*$N$49</f>
        <v>61.3</v>
      </c>
      <c r="O52" s="12"/>
      <c r="P52" s="2">
        <f>IF(SUM(D52:N52)=0,1,SUM(D52:N52))</f>
        <v>61.3</v>
      </c>
      <c r="Q52" s="2">
        <f>Q51</f>
        <v>6.13E-2</v>
      </c>
      <c r="R52" s="2">
        <f>P52*Q52</f>
        <v>3.7576899999999998</v>
      </c>
    </row>
    <row r="53" spans="1:20">
      <c r="C53" s="13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20">
      <c r="G54" s="13" t="s">
        <v>31</v>
      </c>
      <c r="I54" s="2">
        <f>IF(R52=0,1,R52)</f>
        <v>3.7576899999999998</v>
      </c>
      <c r="L54" s="2" t="s">
        <v>50</v>
      </c>
      <c r="M54" s="2">
        <f>L65-L63</f>
        <v>0.93788999999999989</v>
      </c>
      <c r="N54" s="2">
        <f>M54/2</f>
        <v>0.46894499999999995</v>
      </c>
    </row>
    <row r="55" spans="1:20">
      <c r="G55" s="3" t="s">
        <v>26</v>
      </c>
      <c r="I55" s="2">
        <f>IF(R51=0,1,R51)</f>
        <v>4.6955799999999996</v>
      </c>
      <c r="L55" s="2" t="s">
        <v>51</v>
      </c>
      <c r="M55" s="2">
        <f>I56-I55</f>
        <v>0.46588000000000029</v>
      </c>
      <c r="N55" s="2">
        <f>M55/2</f>
        <v>0.23294000000000015</v>
      </c>
    </row>
    <row r="56" spans="1:20">
      <c r="G56" s="6">
        <v>0</v>
      </c>
      <c r="I56" s="2">
        <f>IF(R50=0,1,R50)</f>
        <v>5.1614599999999999</v>
      </c>
    </row>
    <row r="58" spans="1:20">
      <c r="I58" s="2">
        <f>SUM(R50:R52)</f>
        <v>13.61473</v>
      </c>
    </row>
    <row r="59" spans="1:20">
      <c r="J59" s="2" t="s">
        <v>92</v>
      </c>
      <c r="L59" s="2">
        <f>L63-N54</f>
        <v>3.2887449999999996</v>
      </c>
      <c r="N59" s="2">
        <f>TRUNC(L59,3)</f>
        <v>3.2879999999999998</v>
      </c>
    </row>
    <row r="61" spans="1:20">
      <c r="J61" s="2" t="s">
        <v>93</v>
      </c>
    </row>
    <row r="62" spans="1:20">
      <c r="J62" s="77">
        <f>L62</f>
        <v>3.5247499999999996</v>
      </c>
      <c r="L62" s="2">
        <f>L63-N55</f>
        <v>3.5247499999999996</v>
      </c>
      <c r="N62" s="2">
        <f>L59-N59</f>
        <v>7.4499999999977362E-4</v>
      </c>
    </row>
    <row r="63" spans="1:20">
      <c r="J63" s="79">
        <f>L63</f>
        <v>3.7576899999999998</v>
      </c>
      <c r="K63" s="2">
        <v>0</v>
      </c>
      <c r="L63" s="2">
        <f>I54</f>
        <v>3.7576899999999998</v>
      </c>
      <c r="N63" s="2">
        <f>N54</f>
        <v>0.46894499999999995</v>
      </c>
    </row>
    <row r="64" spans="1:20">
      <c r="J64" s="77">
        <f>J63+N64</f>
        <v>4.2266349999999999</v>
      </c>
      <c r="N64" s="2">
        <f>N54</f>
        <v>0.46894499999999995</v>
      </c>
    </row>
    <row r="65" spans="7:22">
      <c r="J65" s="79">
        <f>J64+N64</f>
        <v>4.6955799999999996</v>
      </c>
      <c r="K65" s="2">
        <v>0</v>
      </c>
      <c r="L65" s="2">
        <f>I55</f>
        <v>4.6955799999999996</v>
      </c>
      <c r="N65" s="2">
        <f>N54</f>
        <v>0.46894499999999995</v>
      </c>
      <c r="Q65" s="31"/>
      <c r="R65" s="32"/>
    </row>
    <row r="66" spans="7:22">
      <c r="J66" s="77">
        <f>J65+N66</f>
        <v>4.9285199999999998</v>
      </c>
      <c r="N66" s="2">
        <f>N55</f>
        <v>0.23294000000000015</v>
      </c>
      <c r="Q66" s="31"/>
    </row>
    <row r="67" spans="7:22">
      <c r="J67" s="79">
        <f>J66+N66</f>
        <v>5.1614599999999999</v>
      </c>
      <c r="K67" s="2">
        <v>0</v>
      </c>
      <c r="L67" s="2">
        <f>I56</f>
        <v>5.1614599999999999</v>
      </c>
      <c r="N67" s="2">
        <f>N66</f>
        <v>0.23294000000000015</v>
      </c>
      <c r="Q67" s="31"/>
      <c r="R67" s="2">
        <f>T50</f>
        <v>0</v>
      </c>
    </row>
    <row r="68" spans="7:22">
      <c r="J68" s="77">
        <f>J67+N66</f>
        <v>5.3944000000000001</v>
      </c>
      <c r="N68" s="2">
        <f>N67</f>
        <v>0.23294000000000015</v>
      </c>
      <c r="Q68" s="31"/>
    </row>
    <row r="69" spans="7:22">
      <c r="J69" s="77">
        <f>J68+N68</f>
        <v>5.6273400000000002</v>
      </c>
      <c r="N69" s="2">
        <f>N62</f>
        <v>7.4499999999977362E-4</v>
      </c>
      <c r="Q69" s="31" t="s">
        <v>69</v>
      </c>
      <c r="R69" s="78">
        <f>IF((R67-N59)/N70&gt;1,1,IF((R67-N59)/N70&lt;0,0,(R67-N59)/N70))</f>
        <v>0</v>
      </c>
    </row>
    <row r="70" spans="7:22">
      <c r="N70" s="2">
        <f>(IF(SUM(N62:N69)&lt;&gt;0,SUM(N62:N69),1))</f>
        <v>2.1071449999999996</v>
      </c>
    </row>
    <row r="72" spans="7:22">
      <c r="S72" s="2" t="s">
        <v>61</v>
      </c>
      <c r="T72" s="2">
        <v>0</v>
      </c>
    </row>
    <row r="73" spans="7:22">
      <c r="H73" s="2" t="s">
        <v>67</v>
      </c>
      <c r="J73" s="2" t="s">
        <v>55</v>
      </c>
      <c r="K73" s="11">
        <f>P49</f>
        <v>10</v>
      </c>
      <c r="N73" s="2" t="s">
        <v>57</v>
      </c>
      <c r="Q73" s="2" t="s">
        <v>59</v>
      </c>
      <c r="R73" s="2" t="s">
        <v>58</v>
      </c>
      <c r="S73" s="2" t="s">
        <v>62</v>
      </c>
      <c r="T73" s="2">
        <f>Q74</f>
        <v>0.37910850968032417</v>
      </c>
      <c r="V73" s="2">
        <f>T72+T73+T74+T75+T76+T77+T78</f>
        <v>4.0855470508779828</v>
      </c>
    </row>
    <row r="74" spans="7:22">
      <c r="H74" s="2">
        <v>1</v>
      </c>
      <c r="J74" s="2">
        <v>0</v>
      </c>
      <c r="K74" s="2">
        <f>P50</f>
        <v>84.2</v>
      </c>
      <c r="L74" s="2">
        <f>K74/1000</f>
        <v>8.4199999999999997E-2</v>
      </c>
      <c r="N74" s="2">
        <f>L74/(L74+L75+L76)</f>
        <v>0.37910850968032417</v>
      </c>
      <c r="Q74" s="2">
        <f>N74</f>
        <v>0.37910850968032417</v>
      </c>
      <c r="R74" s="2">
        <f>Q75-Q74/2</f>
        <v>0.53444394416929308</v>
      </c>
      <c r="S74" s="2" t="s">
        <v>62</v>
      </c>
      <c r="T74" s="2">
        <f>R74</f>
        <v>0.53444394416929308</v>
      </c>
    </row>
    <row r="75" spans="7:22">
      <c r="H75" s="2">
        <f>R69</f>
        <v>0</v>
      </c>
      <c r="J75" s="2">
        <v>13</v>
      </c>
      <c r="K75" s="2">
        <f>P51</f>
        <v>76.599999999999994</v>
      </c>
      <c r="L75" s="2">
        <f>K75/1000</f>
        <v>7.6599999999999988E-2</v>
      </c>
      <c r="N75" s="2">
        <f>L75/(L74+L75+L76)</f>
        <v>0.344889689329131</v>
      </c>
      <c r="Q75" s="2">
        <f>Q74+N75</f>
        <v>0.72399819900945517</v>
      </c>
      <c r="R75" s="2">
        <f>Q76-Q75/2</f>
        <v>0.63800090049527247</v>
      </c>
      <c r="S75" s="2" t="s">
        <v>63</v>
      </c>
      <c r="T75" s="2">
        <f>R75</f>
        <v>0.63800090049527247</v>
      </c>
    </row>
    <row r="76" spans="7:22">
      <c r="G76" s="2" t="s">
        <v>68</v>
      </c>
      <c r="H76" s="2">
        <v>5.0000000000000001E-3</v>
      </c>
      <c r="J76" s="2">
        <v>46</v>
      </c>
      <c r="K76" s="2">
        <f>P52</f>
        <v>61.3</v>
      </c>
      <c r="L76" s="2">
        <f>K76/1000</f>
        <v>6.13E-2</v>
      </c>
      <c r="N76" s="2">
        <f>L76/(L74+L75+L76)</f>
        <v>0.27600180099054483</v>
      </c>
      <c r="Q76" s="2">
        <f>N74+N75+N76</f>
        <v>1</v>
      </c>
      <c r="R76" s="2">
        <f>Q75-R75</f>
        <v>8.5997298514182696E-2</v>
      </c>
      <c r="S76" s="2" t="s">
        <v>64</v>
      </c>
      <c r="T76" s="2">
        <f>Q75</f>
        <v>0.72399819900945517</v>
      </c>
    </row>
    <row r="77" spans="7:22">
      <c r="H77" s="2">
        <f>1-H75</f>
        <v>1</v>
      </c>
      <c r="J77" s="2" t="s">
        <v>56</v>
      </c>
      <c r="K77" s="2">
        <f>T50</f>
        <v>0</v>
      </c>
      <c r="N77" s="2">
        <f>N74+N75+N76</f>
        <v>1</v>
      </c>
      <c r="S77" s="2" t="s">
        <v>65</v>
      </c>
      <c r="T77" s="2">
        <f>Q75+R76</f>
        <v>0.80999549752363786</v>
      </c>
    </row>
    <row r="78" spans="7:22">
      <c r="S78" s="2" t="s">
        <v>66</v>
      </c>
      <c r="T78" s="2">
        <f>Q76</f>
        <v>1</v>
      </c>
    </row>
    <row r="79" spans="7:22">
      <c r="S79" s="2" t="s">
        <v>60</v>
      </c>
      <c r="T79" s="2">
        <f>V73</f>
        <v>4.0855470508779828</v>
      </c>
    </row>
  </sheetData>
  <sheetProtection password="D871" sheet="1" objects="1" scenarios="1"/>
  <dataConsolidate/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Utente</vt:lpstr>
      <vt:lpstr>Dati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VALUTAZIONE DEL CONSUMO ENERGETICO ANNUALE DEI CENTRI SPORTIVI</dc:title>
  <dc:creator>Stefano Elia Emanuele Sansoni</dc:creator>
  <dc:description>"Ricerca di Sistema Elettrico 2015 per MiSE-ENEA  -  Università Sapienza, Ingegneria Elettrotecnica, Stefano ELIA, Emanuele SANSONI"</dc:description>
  <cp:lastModifiedBy>Sansoni</cp:lastModifiedBy>
  <dcterms:created xsi:type="dcterms:W3CDTF">2015-07-16T13:41:52Z</dcterms:created>
  <dcterms:modified xsi:type="dcterms:W3CDTF">2015-09-11T01:21:33Z</dcterms:modified>
</cp:coreProperties>
</file>